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N2W\Desktop\Web Author\"/>
    </mc:Choice>
  </mc:AlternateContent>
  <xr:revisionPtr revIDLastSave="0" documentId="8_{3CE37F5F-E3C3-4D38-8D65-36A276316236}" xr6:coauthVersionLast="47" xr6:coauthVersionMax="47" xr10:uidLastSave="{00000000-0000-0000-0000-000000000000}"/>
  <bookViews>
    <workbookView xWindow="3510" yWindow="3510" windowWidth="21600" windowHeight="11385" xr2:uid="{E0FC97F2-B159-4A57-985C-CA05B2E7FB8D}"/>
  </bookViews>
  <sheets>
    <sheet name="Schedule" sheetId="1" r:id="rId1"/>
  </sheets>
  <externalReferences>
    <externalReference r:id="rId2"/>
  </externalReferences>
  <definedNames>
    <definedName name="PropType">'[1]Individual Parcel Estimate'!$T$63:$T$72</definedName>
    <definedName name="Who">'[1]Individual Parcel Estimate'!$H$63:$H$65</definedName>
    <definedName name="YesNo">'[1]Individual Parcel Estimate'!$I$61:$I$63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B37" i="1"/>
  <c r="E36" i="1"/>
  <c r="B36" i="1"/>
  <c r="E35" i="1"/>
  <c r="B35" i="1"/>
  <c r="E34" i="1"/>
  <c r="B34" i="1"/>
  <c r="E33" i="1"/>
  <c r="E32" i="1"/>
  <c r="E31" i="1"/>
  <c r="E30" i="1"/>
  <c r="E29" i="1"/>
  <c r="E28" i="1"/>
  <c r="B28" i="1"/>
  <c r="B30" i="1" s="1"/>
  <c r="B33" i="1" s="1"/>
  <c r="B31" i="1" s="1"/>
  <c r="E27" i="1"/>
  <c r="B27" i="1"/>
  <c r="E26" i="1"/>
  <c r="E25" i="1"/>
  <c r="B25" i="1"/>
  <c r="B26" i="1" s="1"/>
  <c r="E24" i="1"/>
  <c r="B24" i="1"/>
  <c r="B22" i="1" s="1"/>
  <c r="B21" i="1" s="1"/>
  <c r="B20" i="1" s="1"/>
  <c r="B19" i="1" s="1"/>
  <c r="B18" i="1" s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9" i="1" s="1"/>
  <c r="B2" i="1"/>
  <c r="B3" i="1" s="1"/>
  <c r="B43" i="1" s="1"/>
  <c r="B44" i="1" s="1"/>
  <c r="B29" i="1" l="1"/>
  <c r="B32" i="1"/>
  <c r="B17" i="1"/>
  <c r="B14" i="1" s="1"/>
  <c r="B13" i="1" s="1"/>
  <c r="B16" i="1"/>
  <c r="D39" i="1"/>
  <c r="B12" i="1" l="1"/>
  <c r="B11" i="1"/>
  <c r="B8" i="1" s="1"/>
  <c r="B7" i="1" s="1"/>
  <c r="B6" i="1" s="1"/>
  <c r="B5" i="1" s="1"/>
  <c r="B10" i="1" l="1"/>
  <c r="B9" i="1" s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tc={F2F5C1BA-5985-4B09-ABFF-DA0EB71CEB1E}</author>
    <author>tc={CE44459A-8BCC-49FD-9CF7-81EFAE8DCF2E}</author>
  </authors>
  <commentList>
    <comment ref="B1" authorId="0" shapeId="0" xr:uid="{F2F5C1BA-5985-4B09-ABFF-DA0EB71CEB1E}">
      <text>
        <t>[Threaded comment]
Your version of Excel allows you to read this threaded comment; however, any edits to it will get removed if the file is opened in a newer version of Excel. Learn more: https://go.microsoft.com/fwlink/?linkid=870924
Comment:
    (factors include: complex parcels, relocations, appraisals, 15+ parcels)</t>
      </text>
    </comment>
    <comment ref="E1" authorId="1" shapeId="0" xr:uid="{CE44459A-8BCC-49FD-9CF7-81EFAE8DCF2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compared to Preferred Schedule</t>
      </text>
    </comment>
  </commentList>
</comments>
</file>

<file path=xl/sharedStrings.xml><?xml version="1.0" encoding="utf-8"?>
<sst xmlns="http://schemas.openxmlformats.org/spreadsheetml/2006/main" count="83" uniqueCount="83">
  <si>
    <t>Task</t>
  </si>
  <si>
    <t>Scheduled Dates</t>
  </si>
  <si>
    <t>Actual</t>
  </si>
  <si>
    <t>Additional Days</t>
  </si>
  <si>
    <t>Comments</t>
  </si>
  <si>
    <t>Real Estate Project Start Date</t>
  </si>
  <si>
    <t>26 months before PS&amp;E</t>
  </si>
  <si>
    <t>modules in learn center</t>
  </si>
  <si>
    <t>Conceptual Stage Reocation Plan</t>
  </si>
  <si>
    <t>Real Estate/Utility Coordination</t>
  </si>
  <si>
    <t>Encumbrance Cost Estimate/PCA Completed</t>
  </si>
  <si>
    <t>30 days before prelim plat</t>
  </si>
  <si>
    <t>Preliminary Plat submitted to RE</t>
  </si>
  <si>
    <t>21 days before scoping completion</t>
  </si>
  <si>
    <t>Appraisal &amp; Acquisition Scoping Completed</t>
  </si>
  <si>
    <t>21 days before contract started</t>
  </si>
  <si>
    <t>Contracts started</t>
  </si>
  <si>
    <t>56 days before contract complete</t>
  </si>
  <si>
    <t>Setup Project in READS</t>
  </si>
  <si>
    <t>7 days before DSR Approval</t>
  </si>
  <si>
    <t>DSR Approved</t>
  </si>
  <si>
    <t>14 days before plat recording</t>
  </si>
  <si>
    <t>Consultant (acq, relo, appraisal) Contracts Completed / Internal staff assigned</t>
  </si>
  <si>
    <t>21 days before start up meeting</t>
  </si>
  <si>
    <t>Plat Recorded</t>
  </si>
  <si>
    <t>14 days before start up meeting</t>
  </si>
  <si>
    <t>Start Up Meeting</t>
  </si>
  <si>
    <t>42 days before sales study submitted</t>
  </si>
  <si>
    <t>Sales Study Submitted for review</t>
  </si>
  <si>
    <t>40 days before Sales study Approval</t>
  </si>
  <si>
    <t>Acquisition Stage Relocation Plan</t>
  </si>
  <si>
    <t>90 days after plat recorded</t>
  </si>
  <si>
    <t xml:space="preserve">Staking  </t>
  </si>
  <si>
    <t>21 days before NPPR submitted</t>
  </si>
  <si>
    <t>Sales Study Approved</t>
  </si>
  <si>
    <t>14 days before NPPR submitted</t>
  </si>
  <si>
    <t>NPPR submitted for review</t>
  </si>
  <si>
    <t>21 days before NPPR approved</t>
  </si>
  <si>
    <t>NPPR Approved</t>
  </si>
  <si>
    <t>21 days before nominal offers out</t>
  </si>
  <si>
    <t>Nominal offers out</t>
  </si>
  <si>
    <t xml:space="preserve">30 days before flipping </t>
  </si>
  <si>
    <t>Flip remaining nominals</t>
  </si>
  <si>
    <t>45 days before appraisal submission</t>
  </si>
  <si>
    <t>Appraisal submitted for review</t>
  </si>
  <si>
    <t>60 days before apraisal approval</t>
  </si>
  <si>
    <t>Contract Amendment</t>
  </si>
  <si>
    <t>enter additional days as needed</t>
  </si>
  <si>
    <t>Appraisal approved</t>
  </si>
  <si>
    <t>14 days before offer date</t>
  </si>
  <si>
    <t>Offer/relocation packet to owner</t>
  </si>
  <si>
    <t>90 days before JO date</t>
  </si>
  <si>
    <t>Owner's appraisal due (if applicable)</t>
  </si>
  <si>
    <t>60 days after appraisal delivered</t>
  </si>
  <si>
    <t>Finalize agreed negotiations</t>
  </si>
  <si>
    <t>14 days before JO date</t>
  </si>
  <si>
    <t>Last date to JO</t>
  </si>
  <si>
    <t>45 days before Target date</t>
  </si>
  <si>
    <t>Order Checks</t>
  </si>
  <si>
    <t>21 days before paying owner</t>
  </si>
  <si>
    <t>JO expiration date</t>
  </si>
  <si>
    <t>20 days after JO</t>
  </si>
  <si>
    <t>Owner Paid</t>
  </si>
  <si>
    <t>7 days before recording</t>
  </si>
  <si>
    <t>Signed Conveyance Recorded</t>
  </si>
  <si>
    <t>7 days after Owner paid</t>
  </si>
  <si>
    <t>Award recorded</t>
  </si>
  <si>
    <t>14 days after JO Expiration</t>
  </si>
  <si>
    <t>Relocations vacated</t>
  </si>
  <si>
    <t>must be vacated before razing contract awarded</t>
  </si>
  <si>
    <t>Razing (begin contract docs, contact BPD, Advertise, bid opening, Contract award, Demo)</t>
  </si>
  <si>
    <t>begin 6 months before PS&amp;E</t>
  </si>
  <si>
    <t>Target Acquisition Date/Utility date</t>
  </si>
  <si>
    <t xml:space="preserve">7 mths before PS&amp;E </t>
  </si>
  <si>
    <t>Documents submitted for Review (LPA)</t>
  </si>
  <si>
    <t>28 days before PS&amp;E</t>
  </si>
  <si>
    <t>Relocation Assistance &amp; Advisory Services</t>
  </si>
  <si>
    <t xml:space="preserve">relocation assistance and advisory services are on going through the acquisition process and until up to 2 years after vacate date.  </t>
  </si>
  <si>
    <t>PS&amp;E</t>
  </si>
  <si>
    <t>Ad</t>
  </si>
  <si>
    <t>Let date</t>
  </si>
  <si>
    <t># days</t>
  </si>
  <si>
    <t>#months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</si>
</sst>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4" fontId="1" fillId="2" borderId="3" xfId="0" applyNumberFormat="1" applyFont="1" applyFill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14" fontId="2" fillId="3" borderId="3" xfId="0" applyNumberFormat="1" applyFont="1" applyFill="1" applyBorder="1" applyAlignment="1">
      <alignment wrapText="1"/>
    </xf>
    <xf numFmtId="14" fontId="0" fillId="0" borderId="2" xfId="0" applyNumberFormat="1" applyBorder="1"/>
    <xf numFmtId="0" fontId="2" fillId="0" borderId="2" xfId="0" applyFont="1" applyBorder="1" applyAlignment="1">
      <alignment wrapText="1"/>
    </xf>
    <xf numFmtId="14" fontId="0" fillId="0" borderId="3" xfId="0" applyNumberFormat="1" applyBorder="1"/>
    <xf numFmtId="0" fontId="0" fillId="0" borderId="1" xfId="0" applyBorder="1"/>
    <xf numFmtId="14" fontId="0" fillId="0" borderId="1" xfId="0" applyNumberFormat="1" applyBorder="1"/>
    <xf numFmtId="14" fontId="0" fillId="0" borderId="4" xfId="0" applyNumberFormat="1" applyBorder="1"/>
    <xf numFmtId="0" fontId="2" fillId="4" borderId="1" xfId="0" applyFont="1" applyFill="1" applyBorder="1" applyAlignment="1">
      <alignment wrapText="1"/>
    </xf>
    <xf numFmtId="14" fontId="2" fillId="0" borderId="1" xfId="0" applyNumberFormat="1" applyFont="1" applyBorder="1"/>
    <xf numFmtId="14" fontId="2" fillId="0" borderId="4" xfId="0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4" fontId="0" fillId="4" borderId="1" xfId="0" applyNumberFormat="1" applyFill="1" applyBorder="1"/>
    <xf numFmtId="14" fontId="0" fillId="4" borderId="4" xfId="0" applyNumberFormat="1" applyFill="1" applyBorder="1"/>
    <xf numFmtId="0" fontId="4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14" fontId="0" fillId="5" borderId="1" xfId="0" applyNumberFormat="1" applyFill="1" applyBorder="1"/>
    <xf numFmtId="14" fontId="2" fillId="6" borderId="0" xfId="0" applyNumberFormat="1" applyFont="1" applyFill="1"/>
    <xf numFmtId="1" fontId="2" fillId="0" borderId="1" xfId="0" applyNumberFormat="1" applyFont="1" applyBorder="1"/>
    <xf numFmtId="0" fontId="0" fillId="5" borderId="1" xfId="0" applyFill="1" applyBorder="1"/>
    <xf numFmtId="0" fontId="2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xDrv/Box/NE%20region%20with%20Abby/Pam%20Anderson/Pam%20Anderson/Scope%20of%20Work/Most%20Recent_OFFICIAL%20DOCUMENTS_12_2021/Website%20Project%20Scoping%20w%20Acqu%20And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"/>
      <sheetName val="Project Wide Estimates"/>
      <sheetName val="Property Comparables"/>
      <sheetName val="Individual Parcel Estimate"/>
      <sheetName val="Delivery Hours"/>
      <sheetName val="Conclusion"/>
      <sheetName val="Parcel Scoping Checklist"/>
    </sheetNames>
    <sheetDataSet>
      <sheetData sheetId="0"/>
      <sheetData sheetId="1"/>
      <sheetData sheetId="2"/>
      <sheetData sheetId="3">
        <row r="61">
          <cell r="I61" t="str">
            <v>Yes</v>
          </cell>
        </row>
        <row r="63">
          <cell r="H63" t="str">
            <v>In-house</v>
          </cell>
          <cell r="I63" t="str">
            <v>No</v>
          </cell>
          <cell r="T63" t="str">
            <v>Agricultural 1</v>
          </cell>
        </row>
        <row r="64">
          <cell r="H64" t="str">
            <v>Workshare</v>
          </cell>
          <cell r="T64" t="str">
            <v>Agricultural 2</v>
          </cell>
        </row>
        <row r="65">
          <cell r="H65" t="str">
            <v>Consultant</v>
          </cell>
          <cell r="T65" t="str">
            <v>Residential 1</v>
          </cell>
        </row>
        <row r="66">
          <cell r="T66" t="str">
            <v>Residential 2</v>
          </cell>
        </row>
        <row r="67">
          <cell r="T67" t="str">
            <v>Commercial 1</v>
          </cell>
        </row>
        <row r="68">
          <cell r="T68" t="str">
            <v>Commercial 2</v>
          </cell>
        </row>
        <row r="69">
          <cell r="T69" t="str">
            <v>Industrial 1</v>
          </cell>
        </row>
        <row r="70">
          <cell r="T70" t="str">
            <v>Industrial 2</v>
          </cell>
        </row>
        <row r="71">
          <cell r="T71" t="str">
            <v>Other 1</v>
          </cell>
        </row>
        <row r="72">
          <cell r="T72" t="str">
            <v>Other 2</v>
          </cell>
        </row>
      </sheetData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ingel, Abigail E - DOT" id="{49E9C0DE-84A1-499F-999F-9F22000C2599}" userId="S::Abigail.Ringel@dot.wi.gov::ac0109ca-4a08-40f5-be98-847aaeb551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4-18T15:41:22.71" personId="{49E9C0DE-84A1-499F-999F-9F22000C2599}" id="{F2F5C1BA-5985-4B09-ABFF-DA0EB71CEB1E}">
    <text>(factors include: complex parcels, relocations, appraisals, 15+ parcels)</text>
  </threadedComment>
  <threadedComment ref="E1" dT="2022-04-27T13:58:50.93" personId="{49E9C0DE-84A1-499F-999F-9F22000C2599}" id="{CE44459A-8BCC-49FD-9CF7-81EFAE8DCF2E}">
    <text>compared to Preferred Schedule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9EDD-50F8-4F7F-AF20-BD8D9AF23EF3}">
  <dimension ref="A1:H44"/>
  <sheetViews>
    <sheetView tabSelected="1" zoomScale="90" zoomScaleNormal="90" workbookViewId="0">
      <pane ySplit="1" topLeftCell="A2" activePane="bottomLeft" state="frozen"/>
      <selection pane="bottomLeft" activeCell="A28" sqref="A28"/>
    </sheetView>
  </sheetViews>
  <sheetFormatPr defaultRowHeight="12.75" x14ac:dyDescent="0.2"/>
  <cols>
    <col min="1" max="1" width="28.85546875" customWidth="1"/>
    <col min="2" max="2" width="12.42578125" customWidth="1"/>
    <col min="3" max="3" width="20.5703125" customWidth="1"/>
    <col min="4" max="4" width="12.42578125" customWidth="1"/>
    <col min="5" max="5" width="15.85546875" customWidth="1"/>
    <col min="6" max="6" width="27" customWidth="1"/>
  </cols>
  <sheetData>
    <row r="1" spans="1:8" x14ac:dyDescent="0.2">
      <c r="A1" s="1" t="s">
        <v>0</v>
      </c>
      <c r="B1" s="1" t="s">
        <v>1</v>
      </c>
      <c r="D1" s="1" t="s">
        <v>2</v>
      </c>
      <c r="E1" s="2" t="s">
        <v>3</v>
      </c>
      <c r="F1" s="3" t="s">
        <v>4</v>
      </c>
    </row>
    <row r="2" spans="1:8" ht="25.5" x14ac:dyDescent="0.2">
      <c r="A2" s="4" t="s">
        <v>5</v>
      </c>
      <c r="B2" s="5">
        <f>EDATE(B39,-26)</f>
        <v>44835</v>
      </c>
      <c r="C2" s="6" t="s">
        <v>6</v>
      </c>
      <c r="D2" s="7"/>
      <c r="E2" s="2">
        <f t="shared" ref="E2:E22" si="0">IF(D2="",0,_xlfn.DAYS(D2,B2))</f>
        <v>0</v>
      </c>
      <c r="F2" s="8"/>
      <c r="H2" t="s">
        <v>7</v>
      </c>
    </row>
    <row r="3" spans="1:8" ht="25.5" x14ac:dyDescent="0.2">
      <c r="A3" s="9" t="s">
        <v>8</v>
      </c>
      <c r="B3" s="10">
        <f>B2</f>
        <v>44835</v>
      </c>
      <c r="C3" s="9"/>
      <c r="D3" s="11"/>
      <c r="E3" s="2">
        <f t="shared" si="0"/>
        <v>0</v>
      </c>
      <c r="F3" s="3"/>
    </row>
    <row r="4" spans="1:8" x14ac:dyDescent="0.2">
      <c r="A4" s="12" t="s">
        <v>9</v>
      </c>
      <c r="B4" s="13"/>
      <c r="C4" s="14"/>
      <c r="D4" s="15"/>
      <c r="E4" s="2">
        <f t="shared" si="0"/>
        <v>0</v>
      </c>
      <c r="F4" s="3"/>
    </row>
    <row r="5" spans="1:8" ht="25.5" x14ac:dyDescent="0.2">
      <c r="A5" s="9" t="s">
        <v>10</v>
      </c>
      <c r="B5" s="16">
        <f>B6-30</f>
        <v>44842</v>
      </c>
      <c r="C5" s="17" t="s">
        <v>11</v>
      </c>
      <c r="D5" s="18"/>
      <c r="E5" s="2">
        <f t="shared" si="0"/>
        <v>0</v>
      </c>
      <c r="F5" s="19"/>
    </row>
    <row r="6" spans="1:8" ht="25.5" x14ac:dyDescent="0.2">
      <c r="A6" s="9" t="s">
        <v>12</v>
      </c>
      <c r="B6" s="20">
        <f>B7-21</f>
        <v>44872</v>
      </c>
      <c r="C6" s="9" t="s">
        <v>13</v>
      </c>
      <c r="D6" s="21"/>
      <c r="E6" s="2">
        <f t="shared" si="0"/>
        <v>0</v>
      </c>
      <c r="F6" s="19"/>
    </row>
    <row r="7" spans="1:8" ht="25.5" x14ac:dyDescent="0.2">
      <c r="A7" s="9" t="s">
        <v>14</v>
      </c>
      <c r="B7" s="20">
        <f>B8-21</f>
        <v>44893</v>
      </c>
      <c r="C7" s="9" t="s">
        <v>15</v>
      </c>
      <c r="D7" s="21"/>
      <c r="E7" s="2">
        <f t="shared" si="0"/>
        <v>0</v>
      </c>
      <c r="F7" s="19"/>
    </row>
    <row r="8" spans="1:8" s="25" customFormat="1" ht="25.5" x14ac:dyDescent="0.2">
      <c r="A8" s="22" t="s">
        <v>16</v>
      </c>
      <c r="B8" s="23">
        <f>B11-56</f>
        <v>44914</v>
      </c>
      <c r="C8" s="9" t="s">
        <v>17</v>
      </c>
      <c r="D8" s="24"/>
      <c r="E8" s="2">
        <f t="shared" si="0"/>
        <v>0</v>
      </c>
      <c r="F8" s="3"/>
    </row>
    <row r="9" spans="1:8" s="25" customFormat="1" ht="25.5" x14ac:dyDescent="0.2">
      <c r="A9" s="22" t="s">
        <v>18</v>
      </c>
      <c r="B9" s="23">
        <f>B10-7</f>
        <v>44956</v>
      </c>
      <c r="C9" s="9" t="s">
        <v>19</v>
      </c>
      <c r="D9" s="24"/>
      <c r="E9" s="2">
        <f t="shared" si="0"/>
        <v>0</v>
      </c>
      <c r="F9" s="3"/>
    </row>
    <row r="10" spans="1:8" s="25" customFormat="1" ht="25.5" x14ac:dyDescent="0.2">
      <c r="A10" s="22" t="s">
        <v>20</v>
      </c>
      <c r="B10" s="23">
        <f>B12-14</f>
        <v>44963</v>
      </c>
      <c r="C10" s="9" t="s">
        <v>21</v>
      </c>
      <c r="D10" s="24"/>
      <c r="E10" s="2">
        <f t="shared" si="0"/>
        <v>0</v>
      </c>
      <c r="F10" s="3"/>
    </row>
    <row r="11" spans="1:8" ht="38.25" x14ac:dyDescent="0.2">
      <c r="A11" s="9" t="s">
        <v>22</v>
      </c>
      <c r="B11" s="23">
        <f>B13-21</f>
        <v>44970</v>
      </c>
      <c r="C11" s="9" t="s">
        <v>23</v>
      </c>
      <c r="D11" s="24"/>
      <c r="E11" s="2">
        <f t="shared" si="0"/>
        <v>0</v>
      </c>
      <c r="F11" s="3"/>
      <c r="G11" s="25"/>
    </row>
    <row r="12" spans="1:8" ht="25.5" x14ac:dyDescent="0.2">
      <c r="A12" s="26" t="s">
        <v>24</v>
      </c>
      <c r="B12" s="20">
        <f>B13-14</f>
        <v>44977</v>
      </c>
      <c r="C12" s="9" t="s">
        <v>25</v>
      </c>
      <c r="D12" s="21"/>
      <c r="E12" s="2">
        <f t="shared" si="0"/>
        <v>0</v>
      </c>
      <c r="F12" s="3"/>
    </row>
    <row r="13" spans="1:8" ht="25.5" x14ac:dyDescent="0.2">
      <c r="A13" s="9" t="s">
        <v>26</v>
      </c>
      <c r="B13" s="20">
        <f>B14-42</f>
        <v>44991</v>
      </c>
      <c r="C13" s="9" t="s">
        <v>27</v>
      </c>
      <c r="D13" s="21"/>
      <c r="E13" s="2">
        <f t="shared" si="0"/>
        <v>0</v>
      </c>
      <c r="F13" s="3"/>
    </row>
    <row r="14" spans="1:8" ht="25.5" x14ac:dyDescent="0.2">
      <c r="A14" s="9" t="s">
        <v>28</v>
      </c>
      <c r="B14" s="23">
        <f>B17-40</f>
        <v>45033</v>
      </c>
      <c r="C14" s="9" t="s">
        <v>29</v>
      </c>
      <c r="D14" s="24"/>
      <c r="E14" s="2">
        <f t="shared" si="0"/>
        <v>0</v>
      </c>
      <c r="F14" s="3"/>
      <c r="G14" s="25"/>
    </row>
    <row r="15" spans="1:8" ht="25.5" x14ac:dyDescent="0.2">
      <c r="A15" s="9" t="s">
        <v>30</v>
      </c>
      <c r="B15" s="23">
        <f>B12+90</f>
        <v>45067</v>
      </c>
      <c r="C15" s="9" t="s">
        <v>31</v>
      </c>
      <c r="D15" s="24"/>
      <c r="E15" s="2">
        <f t="shared" si="0"/>
        <v>0</v>
      </c>
      <c r="F15" s="3"/>
      <c r="G15" s="25"/>
    </row>
    <row r="16" spans="1:8" ht="25.5" x14ac:dyDescent="0.2">
      <c r="A16" s="9" t="s">
        <v>32</v>
      </c>
      <c r="B16" s="20">
        <f>B18-21</f>
        <v>45066</v>
      </c>
      <c r="C16" s="9" t="s">
        <v>33</v>
      </c>
      <c r="D16" s="21"/>
      <c r="E16" s="2">
        <f t="shared" si="0"/>
        <v>0</v>
      </c>
      <c r="F16" s="19"/>
    </row>
    <row r="17" spans="1:6" ht="25.5" x14ac:dyDescent="0.2">
      <c r="A17" s="26" t="s">
        <v>34</v>
      </c>
      <c r="B17" s="20">
        <f>B18-14</f>
        <v>45073</v>
      </c>
      <c r="C17" s="9" t="s">
        <v>35</v>
      </c>
      <c r="D17" s="21"/>
      <c r="E17" s="2">
        <f t="shared" si="0"/>
        <v>0</v>
      </c>
      <c r="F17" s="19"/>
    </row>
    <row r="18" spans="1:6" ht="25.5" x14ac:dyDescent="0.2">
      <c r="A18" s="26" t="s">
        <v>36</v>
      </c>
      <c r="B18" s="20">
        <f>B19-21</f>
        <v>45087</v>
      </c>
      <c r="C18" s="9" t="s">
        <v>37</v>
      </c>
      <c r="D18" s="21"/>
      <c r="E18" s="2">
        <f t="shared" si="0"/>
        <v>0</v>
      </c>
      <c r="F18" s="19"/>
    </row>
    <row r="19" spans="1:6" ht="25.5" x14ac:dyDescent="0.2">
      <c r="A19" s="26" t="s">
        <v>38</v>
      </c>
      <c r="B19" s="20">
        <f>B20-21</f>
        <v>45108</v>
      </c>
      <c r="C19" s="9" t="s">
        <v>39</v>
      </c>
      <c r="D19" s="21"/>
      <c r="E19" s="2">
        <f t="shared" si="0"/>
        <v>0</v>
      </c>
      <c r="F19" s="19"/>
    </row>
    <row r="20" spans="1:6" x14ac:dyDescent="0.2">
      <c r="A20" s="26" t="s">
        <v>40</v>
      </c>
      <c r="B20" s="20">
        <f>B21-30</f>
        <v>45129</v>
      </c>
      <c r="C20" s="9" t="s">
        <v>41</v>
      </c>
      <c r="D20" s="21"/>
      <c r="E20" s="2">
        <f t="shared" si="0"/>
        <v>0</v>
      </c>
      <c r="F20" s="19"/>
    </row>
    <row r="21" spans="1:6" ht="25.5" x14ac:dyDescent="0.2">
      <c r="A21" s="9" t="s">
        <v>42</v>
      </c>
      <c r="B21" s="20">
        <f>B22-45</f>
        <v>45159</v>
      </c>
      <c r="C21" s="9" t="s">
        <v>43</v>
      </c>
      <c r="D21" s="21"/>
      <c r="E21" s="2">
        <f t="shared" si="0"/>
        <v>0</v>
      </c>
      <c r="F21" s="19"/>
    </row>
    <row r="22" spans="1:6" ht="25.5" x14ac:dyDescent="0.2">
      <c r="A22" s="26" t="s">
        <v>44</v>
      </c>
      <c r="B22" s="20">
        <f>B24-60</f>
        <v>45204</v>
      </c>
      <c r="C22" s="9" t="s">
        <v>45</v>
      </c>
      <c r="D22" s="21"/>
      <c r="E22" s="2">
        <f t="shared" si="0"/>
        <v>0</v>
      </c>
      <c r="F22" s="19"/>
    </row>
    <row r="23" spans="1:6" x14ac:dyDescent="0.2">
      <c r="A23" s="26" t="s">
        <v>46</v>
      </c>
      <c r="B23" s="20"/>
      <c r="C23" s="9"/>
      <c r="D23" s="21"/>
      <c r="E23" s="2"/>
      <c r="F23" s="19" t="s">
        <v>47</v>
      </c>
    </row>
    <row r="24" spans="1:6" ht="25.5" x14ac:dyDescent="0.2">
      <c r="A24" s="26" t="s">
        <v>48</v>
      </c>
      <c r="B24" s="20">
        <f>B25-14</f>
        <v>45264</v>
      </c>
      <c r="C24" s="9" t="s">
        <v>49</v>
      </c>
      <c r="D24" s="21"/>
      <c r="E24" s="2">
        <f t="shared" ref="E24:E37" si="1">IF(D24="",0,_xlfn.DAYS(D24,B24))</f>
        <v>0</v>
      </c>
      <c r="F24" s="19"/>
    </row>
    <row r="25" spans="1:6" x14ac:dyDescent="0.2">
      <c r="A25" s="9" t="s">
        <v>50</v>
      </c>
      <c r="B25" s="20">
        <f>B28-90</f>
        <v>45278</v>
      </c>
      <c r="C25" s="9" t="s">
        <v>51</v>
      </c>
      <c r="D25" s="21"/>
      <c r="E25" s="2">
        <f t="shared" si="1"/>
        <v>0</v>
      </c>
      <c r="F25" s="19"/>
    </row>
    <row r="26" spans="1:6" ht="25.5" x14ac:dyDescent="0.2">
      <c r="A26" s="9" t="s">
        <v>52</v>
      </c>
      <c r="B26" s="20">
        <f>B25+60</f>
        <v>45338</v>
      </c>
      <c r="C26" s="9" t="s">
        <v>53</v>
      </c>
      <c r="D26" s="21"/>
      <c r="E26" s="2">
        <f t="shared" si="1"/>
        <v>0</v>
      </c>
      <c r="F26" s="19"/>
    </row>
    <row r="27" spans="1:6" x14ac:dyDescent="0.2">
      <c r="A27" s="9" t="s">
        <v>54</v>
      </c>
      <c r="B27" s="20">
        <f>B28-14</f>
        <v>45354</v>
      </c>
      <c r="C27" s="9" t="s">
        <v>55</v>
      </c>
      <c r="D27" s="21"/>
      <c r="E27" s="2">
        <f t="shared" si="1"/>
        <v>0</v>
      </c>
      <c r="F27" s="19"/>
    </row>
    <row r="28" spans="1:6" ht="25.5" x14ac:dyDescent="0.2">
      <c r="A28" s="26" t="s">
        <v>56</v>
      </c>
      <c r="B28" s="20">
        <f>B36-45</f>
        <v>45368</v>
      </c>
      <c r="C28" s="9" t="s">
        <v>57</v>
      </c>
      <c r="D28" s="21"/>
      <c r="E28" s="2">
        <f t="shared" si="1"/>
        <v>0</v>
      </c>
      <c r="F28" s="19"/>
    </row>
    <row r="29" spans="1:6" ht="25.5" x14ac:dyDescent="0.2">
      <c r="A29" s="9" t="s">
        <v>58</v>
      </c>
      <c r="B29" s="20">
        <f>B31-21</f>
        <v>45374</v>
      </c>
      <c r="C29" s="9" t="s">
        <v>59</v>
      </c>
      <c r="D29" s="21"/>
      <c r="E29" s="2">
        <f t="shared" si="1"/>
        <v>0</v>
      </c>
      <c r="F29" s="19"/>
    </row>
    <row r="30" spans="1:6" x14ac:dyDescent="0.2">
      <c r="A30" s="9" t="s">
        <v>60</v>
      </c>
      <c r="B30" s="20">
        <f>B28+20</f>
        <v>45388</v>
      </c>
      <c r="C30" s="9" t="s">
        <v>61</v>
      </c>
      <c r="D30" s="21"/>
      <c r="E30" s="2">
        <f t="shared" si="1"/>
        <v>0</v>
      </c>
      <c r="F30" s="19"/>
    </row>
    <row r="31" spans="1:6" x14ac:dyDescent="0.2">
      <c r="A31" s="9" t="s">
        <v>62</v>
      </c>
      <c r="B31" s="20">
        <f>B33-7</f>
        <v>45395</v>
      </c>
      <c r="C31" s="9" t="s">
        <v>63</v>
      </c>
      <c r="D31" s="21"/>
      <c r="E31" s="2">
        <f t="shared" si="1"/>
        <v>0</v>
      </c>
      <c r="F31" s="19"/>
    </row>
    <row r="32" spans="1:6" ht="25.5" x14ac:dyDescent="0.2">
      <c r="A32" s="22" t="s">
        <v>64</v>
      </c>
      <c r="B32" s="20">
        <f>B31+7</f>
        <v>45402</v>
      </c>
      <c r="C32" s="22" t="s">
        <v>65</v>
      </c>
      <c r="D32" s="21"/>
      <c r="E32" s="2">
        <f t="shared" si="1"/>
        <v>0</v>
      </c>
      <c r="F32" s="19"/>
    </row>
    <row r="33" spans="1:6" ht="25.5" x14ac:dyDescent="0.2">
      <c r="A33" s="9" t="s">
        <v>66</v>
      </c>
      <c r="B33" s="27">
        <f>B30+14</f>
        <v>45402</v>
      </c>
      <c r="C33" s="22" t="s">
        <v>67</v>
      </c>
      <c r="D33" s="28"/>
      <c r="E33" s="2">
        <f t="shared" si="1"/>
        <v>0</v>
      </c>
      <c r="F33" s="19"/>
    </row>
    <row r="34" spans="1:6" ht="38.25" x14ac:dyDescent="0.2">
      <c r="A34" s="9" t="s">
        <v>68</v>
      </c>
      <c r="B34" s="20">
        <f>B35</f>
        <v>45447</v>
      </c>
      <c r="C34" s="9" t="s">
        <v>69</v>
      </c>
      <c r="D34" s="21"/>
      <c r="E34" s="2">
        <f t="shared" si="1"/>
        <v>0</v>
      </c>
      <c r="F34" s="19"/>
    </row>
    <row r="35" spans="1:6" ht="38.25" x14ac:dyDescent="0.2">
      <c r="A35" s="9" t="s">
        <v>70</v>
      </c>
      <c r="B35" s="20">
        <f>B39-180</f>
        <v>45447</v>
      </c>
      <c r="C35" s="9" t="s">
        <v>71</v>
      </c>
      <c r="D35" s="21"/>
      <c r="E35" s="2">
        <f t="shared" si="1"/>
        <v>0</v>
      </c>
      <c r="F35" s="29"/>
    </row>
    <row r="36" spans="1:6" ht="25.5" x14ac:dyDescent="0.2">
      <c r="A36" s="26" t="s">
        <v>72</v>
      </c>
      <c r="B36" s="23">
        <f>EDATE(B39,-7)</f>
        <v>45413</v>
      </c>
      <c r="C36" s="9" t="s">
        <v>73</v>
      </c>
      <c r="D36" s="21"/>
      <c r="E36" s="2">
        <f t="shared" si="1"/>
        <v>0</v>
      </c>
      <c r="F36" s="19"/>
    </row>
    <row r="37" spans="1:6" ht="25.5" x14ac:dyDescent="0.2">
      <c r="A37" s="9" t="s">
        <v>74</v>
      </c>
      <c r="B37" s="20">
        <f>B39-28</f>
        <v>45599</v>
      </c>
      <c r="C37" s="9" t="s">
        <v>75</v>
      </c>
      <c r="D37" s="24"/>
      <c r="E37" s="2">
        <f t="shared" si="1"/>
        <v>0</v>
      </c>
      <c r="F37" s="19"/>
    </row>
    <row r="38" spans="1:6" ht="76.5" x14ac:dyDescent="0.2">
      <c r="A38" s="9" t="s">
        <v>76</v>
      </c>
      <c r="B38" s="20"/>
      <c r="C38" s="30" t="s">
        <v>77</v>
      </c>
      <c r="D38" s="31"/>
      <c r="E38" s="2"/>
      <c r="F38" s="19"/>
    </row>
    <row r="39" spans="1:6" x14ac:dyDescent="0.2">
      <c r="A39" s="26" t="s">
        <v>78</v>
      </c>
      <c r="B39" s="32">
        <v>45627</v>
      </c>
      <c r="D39" s="33">
        <f>SUM(B39,E2:E37)</f>
        <v>45627</v>
      </c>
      <c r="E39" s="34">
        <f>SUM(E2:E37)</f>
        <v>0</v>
      </c>
      <c r="F39" s="19"/>
    </row>
    <row r="40" spans="1:6" x14ac:dyDescent="0.2">
      <c r="A40" s="26" t="s">
        <v>79</v>
      </c>
      <c r="B40" s="35"/>
    </row>
    <row r="41" spans="1:6" x14ac:dyDescent="0.2">
      <c r="A41" s="26" t="s">
        <v>80</v>
      </c>
      <c r="B41" s="35"/>
    </row>
    <row r="43" spans="1:6" x14ac:dyDescent="0.2">
      <c r="A43" s="36" t="s">
        <v>81</v>
      </c>
      <c r="B43">
        <f>DAYS360(B3,B39)</f>
        <v>780</v>
      </c>
    </row>
    <row r="44" spans="1:6" x14ac:dyDescent="0.2">
      <c r="A44" s="36" t="s">
        <v>82</v>
      </c>
      <c r="B44" s="37">
        <f>B43/30</f>
        <v>26</v>
      </c>
    </row>
  </sheetData>
  <pageMargins left="0.7" right="0.7" top="0.75" bottom="0.75" header="0.3" footer="0.3"/>
  <pageSetup orientation="portrait" horizontalDpi="200" verticalDpi="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EBAB1-00A9-4C01-AF17-50A102B305B1}"/>
</file>

<file path=customXml/itemProps2.xml><?xml version="1.0" encoding="utf-8"?>
<ds:datastoreItem xmlns:ds="http://schemas.openxmlformats.org/officeDocument/2006/customXml" ds:itemID="{828543F5-480F-4651-907F-4C4B1E9C3ACB}"/>
</file>

<file path=customXml/itemProps3.xml><?xml version="1.0" encoding="utf-8"?>
<ds:datastoreItem xmlns:ds="http://schemas.openxmlformats.org/officeDocument/2006/customXml" ds:itemID="{E5C92CCF-107F-437B-BE8B-DF974EA5C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RINGEL, ABIGAIL E</dc:creator>
  <cp:lastModifiedBy>WALTERS, NATHAN</cp:lastModifiedBy>
  <dcterms:created xsi:type="dcterms:W3CDTF">2022-11-28T15:34:41Z</dcterms:created>
  <dcterms:modified xsi:type="dcterms:W3CDTF">2022-11-28T21:04:27Z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