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taer\Desktop\"/>
    </mc:Choice>
  </mc:AlternateContent>
  <xr:revisionPtr revIDLastSave="0" documentId="8_{A725EEF4-B331-45FF-A50A-20EA73769626}" xr6:coauthVersionLast="46" xr6:coauthVersionMax="46" xr10:uidLastSave="{00000000-0000-0000-0000-000000000000}"/>
  <bookViews>
    <workbookView xWindow="-108" yWindow="-108" windowWidth="23256" windowHeight="12576" activeTab="4" xr2:uid="{00000000-000D-0000-FFFF-FFFF00000000}"/>
  </bookViews>
  <sheets>
    <sheet name="Project Wide Estimates" sheetId="22" r:id="rId1"/>
    <sheet name="Delivery Hours" sheetId="25" r:id="rId2"/>
    <sheet name="Individual Parcel Estimate" sheetId="21" r:id="rId3"/>
    <sheet name="Conclusion" sheetId="23" r:id="rId4"/>
    <sheet name="Appraisal Scoping Checklist" sheetId="20" r:id="rId5"/>
  </sheets>
  <definedNames>
    <definedName name="_xlnm._FilterDatabase" localSheetId="4" hidden="1">'Appraisal Scoping Checklist'!$A$8:$AL$8</definedName>
    <definedName name="In_house">'Individual Parcel Estimate'!$H$61:$H$63</definedName>
    <definedName name="ParcelType">'Individual Parcel Estimate'!$F$61:$F$67</definedName>
    <definedName name="_xlnm.Print_Titles" localSheetId="4">'Appraisal Scoping Checklist'!$A:$B,'Appraisal Scoping Checklist'!$8:$8</definedName>
    <definedName name="_xlnm.Print_Titles" localSheetId="2">'Individual Parcel Estimate'!$A:$B,'Individual Parcel Estimate'!$6:$8</definedName>
    <definedName name="PropertyType">'Individual Parcel Estimate'!$S$61:$S$68</definedName>
    <definedName name="PropType">'Individual Parcel Estimate'!$S$61:$S$70</definedName>
    <definedName name="Who">'Individual Parcel Estimate'!$H$61:$H$63</definedName>
    <definedName name="YesNo">'Individual Parcel Estimate'!$I$60:$I$61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21" l="1"/>
  <c r="E10" i="23"/>
  <c r="D10" i="23"/>
  <c r="C10" i="23"/>
  <c r="B10" i="23"/>
  <c r="B1" i="20" l="1"/>
  <c r="B2" i="20"/>
  <c r="B3" i="20"/>
  <c r="B4" i="20"/>
  <c r="E3" i="23"/>
  <c r="E1" i="23"/>
  <c r="B2" i="23"/>
  <c r="B3" i="23"/>
  <c r="B4" i="23"/>
  <c r="B1" i="23"/>
  <c r="F4" i="21"/>
  <c r="F2" i="21"/>
  <c r="B2" i="21"/>
  <c r="B3" i="21"/>
  <c r="B4" i="21"/>
  <c r="B1" i="21"/>
  <c r="H6" i="25"/>
  <c r="H4" i="25"/>
  <c r="C4" i="25"/>
  <c r="C5" i="25"/>
  <c r="C6" i="25"/>
  <c r="C3" i="25"/>
  <c r="C18" i="25" l="1"/>
  <c r="C16" i="25"/>
  <c r="C14" i="25"/>
  <c r="Q56" i="21" l="1"/>
  <c r="O10" i="21"/>
  <c r="O11" i="21"/>
  <c r="O12" i="21"/>
  <c r="O13" i="21"/>
  <c r="O14" i="21"/>
  <c r="O15" i="21"/>
  <c r="O16" i="21"/>
  <c r="O17" i="21"/>
  <c r="O18" i="21"/>
  <c r="O19" i="21"/>
  <c r="O20" i="21"/>
  <c r="O21" i="21"/>
  <c r="O22" i="21"/>
  <c r="O23" i="21"/>
  <c r="O24" i="21"/>
  <c r="O25" i="21"/>
  <c r="O26" i="21"/>
  <c r="O27" i="21"/>
  <c r="O28" i="21"/>
  <c r="O29" i="21"/>
  <c r="O30" i="21"/>
  <c r="O31" i="21"/>
  <c r="O32" i="21"/>
  <c r="O33" i="21"/>
  <c r="O34" i="21"/>
  <c r="O35" i="21"/>
  <c r="O36" i="21"/>
  <c r="O37" i="21"/>
  <c r="O38" i="21"/>
  <c r="O39" i="21"/>
  <c r="O40" i="21"/>
  <c r="O41" i="21"/>
  <c r="O42" i="21"/>
  <c r="O43" i="21"/>
  <c r="O44" i="21"/>
  <c r="O45" i="21"/>
  <c r="O46" i="21"/>
  <c r="O47" i="21"/>
  <c r="O48" i="21"/>
  <c r="O49" i="21"/>
  <c r="O50" i="21"/>
  <c r="O51" i="21"/>
  <c r="O52" i="21"/>
  <c r="O53" i="21"/>
  <c r="O54" i="21"/>
  <c r="O55" i="21"/>
  <c r="O56" i="21"/>
  <c r="O57" i="21"/>
  <c r="O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L54" i="21"/>
  <c r="L55" i="21"/>
  <c r="L56" i="21"/>
  <c r="L57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L9" i="21"/>
  <c r="J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9" i="21"/>
  <c r="D9" i="23" l="1"/>
  <c r="E9" i="23"/>
  <c r="B9" i="23"/>
  <c r="C9" i="23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45" i="20"/>
  <c r="O46" i="20"/>
  <c r="O47" i="20"/>
  <c r="O48" i="20"/>
  <c r="O49" i="20"/>
  <c r="O50" i="20"/>
  <c r="O51" i="20"/>
  <c r="O52" i="20"/>
  <c r="O53" i="20"/>
  <c r="O54" i="20"/>
  <c r="O55" i="20"/>
  <c r="O56" i="20"/>
  <c r="O57" i="20"/>
  <c r="O9" i="20"/>
  <c r="Q9" i="21" l="1"/>
  <c r="A33" i="20" l="1"/>
  <c r="A34" i="20"/>
  <c r="A35" i="20"/>
  <c r="A36" i="20"/>
  <c r="A37" i="20"/>
  <c r="A38" i="20"/>
  <c r="A39" i="20"/>
  <c r="A40" i="20"/>
  <c r="A41" i="20"/>
  <c r="A42" i="20"/>
  <c r="A43" i="20"/>
  <c r="A44" i="20"/>
  <c r="A45" i="20"/>
  <c r="X34" i="21" l="1"/>
  <c r="X35" i="21"/>
  <c r="X36" i="21"/>
  <c r="X37" i="21"/>
  <c r="X38" i="21"/>
  <c r="X39" i="21"/>
  <c r="X40" i="21"/>
  <c r="X41" i="21"/>
  <c r="X42" i="21"/>
  <c r="X43" i="21"/>
  <c r="X44" i="21"/>
  <c r="X45" i="21"/>
  <c r="W34" i="21"/>
  <c r="Z34" i="21" s="1"/>
  <c r="W35" i="21"/>
  <c r="Z35" i="21" s="1"/>
  <c r="W36" i="21"/>
  <c r="Z36" i="21" s="1"/>
  <c r="W37" i="21"/>
  <c r="Z37" i="21" s="1"/>
  <c r="W38" i="21"/>
  <c r="Z38" i="21" s="1"/>
  <c r="W39" i="21"/>
  <c r="Z39" i="21" s="1"/>
  <c r="W40" i="21"/>
  <c r="Z40" i="21" s="1"/>
  <c r="W41" i="21"/>
  <c r="Z41" i="21" s="1"/>
  <c r="W42" i="21"/>
  <c r="Z42" i="21" s="1"/>
  <c r="W43" i="21"/>
  <c r="Z43" i="21" s="1"/>
  <c r="W44" i="21"/>
  <c r="Z44" i="21" s="1"/>
  <c r="W45" i="21"/>
  <c r="Z45" i="21" s="1"/>
  <c r="U58" i="21"/>
  <c r="T58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Y10" i="21"/>
  <c r="Y11" i="21"/>
  <c r="Y12" i="21"/>
  <c r="Y13" i="21"/>
  <c r="Y14" i="21"/>
  <c r="Y15" i="21"/>
  <c r="Y16" i="21"/>
  <c r="Y17" i="21"/>
  <c r="Y18" i="21"/>
  <c r="Y19" i="21"/>
  <c r="Y20" i="21"/>
  <c r="Y21" i="21"/>
  <c r="Y22" i="21"/>
  <c r="Y23" i="21"/>
  <c r="Y24" i="21"/>
  <c r="Y25" i="21"/>
  <c r="Y26" i="21"/>
  <c r="Y27" i="21"/>
  <c r="Y28" i="21"/>
  <c r="Y29" i="21"/>
  <c r="Y30" i="21"/>
  <c r="Y31" i="21"/>
  <c r="Y32" i="21"/>
  <c r="Y33" i="21"/>
  <c r="Y34" i="21"/>
  <c r="Y35" i="21"/>
  <c r="Y36" i="21"/>
  <c r="Y37" i="21"/>
  <c r="Y38" i="21"/>
  <c r="Y39" i="21"/>
  <c r="Y40" i="21"/>
  <c r="Y41" i="21"/>
  <c r="Y42" i="21"/>
  <c r="Y43" i="21"/>
  <c r="Y44" i="21"/>
  <c r="Y45" i="21"/>
  <c r="Y46" i="21"/>
  <c r="Y47" i="21"/>
  <c r="Y48" i="21"/>
  <c r="Y49" i="21"/>
  <c r="Y50" i="21"/>
  <c r="Y51" i="21"/>
  <c r="Y52" i="21"/>
  <c r="Y53" i="21"/>
  <c r="Y54" i="21"/>
  <c r="Y55" i="21"/>
  <c r="Y56" i="21"/>
  <c r="Y57" i="21"/>
  <c r="Y9" i="21"/>
  <c r="Y58" i="21" l="1"/>
  <c r="AI45" i="21"/>
  <c r="AJ45" i="21" s="1"/>
  <c r="AI41" i="21"/>
  <c r="AJ41" i="21" s="1"/>
  <c r="AI37" i="21"/>
  <c r="AJ37" i="21" s="1"/>
  <c r="AI44" i="21"/>
  <c r="AJ44" i="21" s="1"/>
  <c r="AI40" i="21"/>
  <c r="AJ40" i="21" s="1"/>
  <c r="AI36" i="21"/>
  <c r="AJ36" i="21" s="1"/>
  <c r="AI43" i="21"/>
  <c r="AJ43" i="21" s="1"/>
  <c r="AI39" i="21"/>
  <c r="AJ39" i="21" s="1"/>
  <c r="AI35" i="21"/>
  <c r="AJ35" i="21" s="1"/>
  <c r="AI42" i="21"/>
  <c r="AJ42" i="21" s="1"/>
  <c r="AI38" i="21"/>
  <c r="AJ38" i="21" s="1"/>
  <c r="AI34" i="21"/>
  <c r="AJ34" i="21" s="1"/>
  <c r="D9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I9" i="20" l="1"/>
  <c r="AC9" i="20"/>
  <c r="AC45" i="20"/>
  <c r="AB45" i="20"/>
  <c r="AC40" i="20"/>
  <c r="AB40" i="20"/>
  <c r="AB43" i="20"/>
  <c r="AC43" i="20"/>
  <c r="AB39" i="20"/>
  <c r="AC39" i="20"/>
  <c r="AB35" i="20"/>
  <c r="AC35" i="20"/>
  <c r="AC44" i="20"/>
  <c r="AB44" i="20"/>
  <c r="AC36" i="20"/>
  <c r="AB36" i="20"/>
  <c r="AB42" i="20"/>
  <c r="AC42" i="20"/>
  <c r="AC38" i="20"/>
  <c r="AB38" i="20"/>
  <c r="AB34" i="20"/>
  <c r="AC34" i="20"/>
  <c r="AC41" i="20"/>
  <c r="AB41" i="20"/>
  <c r="AC37" i="20"/>
  <c r="AB37" i="20"/>
  <c r="I56" i="20"/>
  <c r="B44" i="20"/>
  <c r="C44" i="20"/>
  <c r="G44" i="20"/>
  <c r="H44" i="20"/>
  <c r="E44" i="20"/>
  <c r="I44" i="20"/>
  <c r="I48" i="20"/>
  <c r="B36" i="20"/>
  <c r="G36" i="20"/>
  <c r="I36" i="20"/>
  <c r="C36" i="20"/>
  <c r="H36" i="20"/>
  <c r="E36" i="20"/>
  <c r="I55" i="20"/>
  <c r="I43" i="20"/>
  <c r="E43" i="20"/>
  <c r="H43" i="20"/>
  <c r="B43" i="20"/>
  <c r="G43" i="20"/>
  <c r="C43" i="20"/>
  <c r="I51" i="20"/>
  <c r="I39" i="20"/>
  <c r="E39" i="20"/>
  <c r="H39" i="20"/>
  <c r="G39" i="20"/>
  <c r="C39" i="20"/>
  <c r="B39" i="20"/>
  <c r="I47" i="20"/>
  <c r="I35" i="20"/>
  <c r="E35" i="20"/>
  <c r="B35" i="20"/>
  <c r="G35" i="20"/>
  <c r="C35" i="20"/>
  <c r="H35" i="20"/>
  <c r="I53" i="20"/>
  <c r="G41" i="20"/>
  <c r="C41" i="20"/>
  <c r="H41" i="20"/>
  <c r="B41" i="20"/>
  <c r="E41" i="20"/>
  <c r="I41" i="20"/>
  <c r="I52" i="20"/>
  <c r="B40" i="20"/>
  <c r="G40" i="20"/>
  <c r="I40" i="20"/>
  <c r="H40" i="20"/>
  <c r="E40" i="20"/>
  <c r="C40" i="20"/>
  <c r="I54" i="20"/>
  <c r="H42" i="20"/>
  <c r="E42" i="20"/>
  <c r="I42" i="20"/>
  <c r="C42" i="20"/>
  <c r="B42" i="20"/>
  <c r="G42" i="20"/>
  <c r="I50" i="20"/>
  <c r="H38" i="20"/>
  <c r="E38" i="20"/>
  <c r="I38" i="20"/>
  <c r="C38" i="20"/>
  <c r="B38" i="20"/>
  <c r="G38" i="20"/>
  <c r="I46" i="20"/>
  <c r="H34" i="20"/>
  <c r="E34" i="20"/>
  <c r="I34" i="20"/>
  <c r="C34" i="20"/>
  <c r="G34" i="20"/>
  <c r="B34" i="20"/>
  <c r="I57" i="20"/>
  <c r="G45" i="20"/>
  <c r="C45" i="20"/>
  <c r="H45" i="20"/>
  <c r="B45" i="20"/>
  <c r="I45" i="20"/>
  <c r="E45" i="20"/>
  <c r="I49" i="20"/>
  <c r="G37" i="20"/>
  <c r="C37" i="20"/>
  <c r="H37" i="20"/>
  <c r="B37" i="20"/>
  <c r="I37" i="20"/>
  <c r="E37" i="20"/>
  <c r="A56" i="20"/>
  <c r="A53" i="20" l="1"/>
  <c r="X56" i="21"/>
  <c r="W56" i="21"/>
  <c r="Z56" i="21" s="1"/>
  <c r="D56" i="20"/>
  <c r="H56" i="20" l="1"/>
  <c r="AC56" i="20"/>
  <c r="C56" i="20"/>
  <c r="AB56" i="20"/>
  <c r="G56" i="20"/>
  <c r="B56" i="20"/>
  <c r="E56" i="20"/>
  <c r="AI56" i="21"/>
  <c r="AJ56" i="21" s="1"/>
  <c r="A55" i="20"/>
  <c r="W10" i="21" l="1"/>
  <c r="W11" i="21"/>
  <c r="W12" i="21"/>
  <c r="W13" i="21"/>
  <c r="W14" i="21"/>
  <c r="W15" i="21"/>
  <c r="W16" i="21"/>
  <c r="W17" i="21"/>
  <c r="W18" i="21"/>
  <c r="W19" i="21"/>
  <c r="W20" i="21"/>
  <c r="W21" i="21"/>
  <c r="W22" i="21"/>
  <c r="W23" i="21"/>
  <c r="W24" i="21"/>
  <c r="W25" i="21"/>
  <c r="W26" i="21"/>
  <c r="W27" i="21"/>
  <c r="W28" i="21"/>
  <c r="W29" i="21"/>
  <c r="W30" i="21"/>
  <c r="W31" i="21"/>
  <c r="W32" i="21"/>
  <c r="W33" i="21"/>
  <c r="W46" i="21"/>
  <c r="W47" i="21"/>
  <c r="W48" i="21"/>
  <c r="W49" i="21"/>
  <c r="W50" i="21"/>
  <c r="W51" i="21"/>
  <c r="W52" i="21"/>
  <c r="W53" i="21"/>
  <c r="W54" i="21"/>
  <c r="W55" i="21"/>
  <c r="W57" i="21"/>
  <c r="W9" i="21"/>
  <c r="Z55" i="21" l="1"/>
  <c r="X55" i="21"/>
  <c r="Q55" i="21"/>
  <c r="D57" i="20"/>
  <c r="C57" i="20" l="1"/>
  <c r="B57" i="20"/>
  <c r="E57" i="20"/>
  <c r="AC57" i="20"/>
  <c r="AB57" i="20"/>
  <c r="H57" i="20"/>
  <c r="G57" i="20"/>
  <c r="AI55" i="21"/>
  <c r="AJ55" i="21" s="1"/>
  <c r="J21" i="22"/>
  <c r="C22" i="25" l="1"/>
  <c r="J22" i="25" s="1"/>
  <c r="C19" i="25"/>
  <c r="C17" i="25"/>
  <c r="C15" i="25"/>
  <c r="C13" i="25"/>
  <c r="K14" i="25" l="1"/>
  <c r="G14" i="25"/>
  <c r="J14" i="25"/>
  <c r="K18" i="25"/>
  <c r="G18" i="25"/>
  <c r="J18" i="25"/>
  <c r="J13" i="25"/>
  <c r="H13" i="25"/>
  <c r="K13" i="25"/>
  <c r="G15" i="25"/>
  <c r="G19" i="25"/>
  <c r="G17" i="25"/>
  <c r="J16" i="25"/>
  <c r="K16" i="25"/>
  <c r="G16" i="25"/>
  <c r="C20" i="25"/>
  <c r="C24" i="25" s="1"/>
  <c r="D55" i="20"/>
  <c r="AC55" i="20" l="1"/>
  <c r="G55" i="20"/>
  <c r="AB55" i="20"/>
  <c r="H55" i="20"/>
  <c r="E55" i="20"/>
  <c r="B55" i="20"/>
  <c r="C55" i="20"/>
  <c r="AL58" i="21"/>
  <c r="AK58" i="21"/>
  <c r="AH58" i="21"/>
  <c r="AG58" i="21"/>
  <c r="AF58" i="21"/>
  <c r="AE58" i="21"/>
  <c r="AD58" i="21"/>
  <c r="AA58" i="21"/>
  <c r="V58" i="21"/>
  <c r="P58" i="21"/>
  <c r="N58" i="21"/>
  <c r="M58" i="21"/>
  <c r="G10" i="23" s="1"/>
  <c r="H11" i="23" l="1"/>
  <c r="H10" i="23"/>
  <c r="B15" i="23" s="1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46" i="20"/>
  <c r="A47" i="20"/>
  <c r="A48" i="20"/>
  <c r="A49" i="20"/>
  <c r="A50" i="20"/>
  <c r="A51" i="20"/>
  <c r="A52" i="20"/>
  <c r="A54" i="20"/>
  <c r="A57" i="20"/>
  <c r="D33" i="20" l="1"/>
  <c r="D46" i="20"/>
  <c r="D47" i="20"/>
  <c r="D49" i="20"/>
  <c r="D50" i="20"/>
  <c r="D51" i="20"/>
  <c r="D52" i="20"/>
  <c r="Z10" i="21"/>
  <c r="Z11" i="21"/>
  <c r="Z12" i="21"/>
  <c r="Z13" i="21"/>
  <c r="Z14" i="21"/>
  <c r="Z15" i="21"/>
  <c r="Z16" i="21"/>
  <c r="Z17" i="21"/>
  <c r="Z18" i="21"/>
  <c r="Z19" i="21"/>
  <c r="Z20" i="21"/>
  <c r="Z21" i="21"/>
  <c r="Z22" i="21"/>
  <c r="Z23" i="21"/>
  <c r="Z24" i="21"/>
  <c r="Z25" i="21"/>
  <c r="Z26" i="21"/>
  <c r="Z27" i="21"/>
  <c r="Z28" i="21"/>
  <c r="Z29" i="21"/>
  <c r="Z30" i="21"/>
  <c r="Z31" i="21"/>
  <c r="Z32" i="21"/>
  <c r="Z33" i="21"/>
  <c r="Z46" i="21"/>
  <c r="Z47" i="21"/>
  <c r="Z48" i="21"/>
  <c r="Z49" i="21"/>
  <c r="Z50" i="21"/>
  <c r="Z51" i="21"/>
  <c r="Z52" i="21"/>
  <c r="Z53" i="21"/>
  <c r="Z54" i="21"/>
  <c r="Z57" i="21"/>
  <c r="I28" i="20" l="1"/>
  <c r="D28" i="20"/>
  <c r="I32" i="20"/>
  <c r="D32" i="20"/>
  <c r="I22" i="20"/>
  <c r="D22" i="20"/>
  <c r="I31" i="20"/>
  <c r="D31" i="20"/>
  <c r="I15" i="20"/>
  <c r="D15" i="20"/>
  <c r="I30" i="20"/>
  <c r="D30" i="20"/>
  <c r="AC33" i="20"/>
  <c r="AB33" i="20"/>
  <c r="G33" i="20"/>
  <c r="C33" i="20"/>
  <c r="H33" i="20"/>
  <c r="B33" i="20"/>
  <c r="E33" i="20"/>
  <c r="I33" i="20"/>
  <c r="AC51" i="20"/>
  <c r="G51" i="20"/>
  <c r="AB51" i="20"/>
  <c r="C51" i="20"/>
  <c r="H51" i="20"/>
  <c r="B51" i="20"/>
  <c r="E51" i="20"/>
  <c r="AB46" i="20"/>
  <c r="E46" i="20"/>
  <c r="AC46" i="20"/>
  <c r="C46" i="20"/>
  <c r="H46" i="20"/>
  <c r="G46" i="20"/>
  <c r="B46" i="20"/>
  <c r="AB30" i="20"/>
  <c r="E30" i="20"/>
  <c r="G30" i="20"/>
  <c r="B30" i="20"/>
  <c r="C30" i="20"/>
  <c r="AC30" i="20"/>
  <c r="H30" i="20"/>
  <c r="AB50" i="20"/>
  <c r="E50" i="20"/>
  <c r="H50" i="20"/>
  <c r="AC50" i="20"/>
  <c r="G50" i="20"/>
  <c r="B50" i="20"/>
  <c r="C50" i="20"/>
  <c r="H28" i="20"/>
  <c r="AC28" i="20"/>
  <c r="C28" i="20"/>
  <c r="AB28" i="20"/>
  <c r="G28" i="20"/>
  <c r="E28" i="20"/>
  <c r="B28" i="20"/>
  <c r="C49" i="20"/>
  <c r="B49" i="20"/>
  <c r="H49" i="20"/>
  <c r="AC49" i="20"/>
  <c r="G49" i="20"/>
  <c r="AB49" i="20"/>
  <c r="E49" i="20"/>
  <c r="H32" i="20"/>
  <c r="AC32" i="20"/>
  <c r="G32" i="20"/>
  <c r="E32" i="20"/>
  <c r="B32" i="20"/>
  <c r="AB32" i="20"/>
  <c r="C32" i="20"/>
  <c r="AB22" i="20"/>
  <c r="E22" i="20"/>
  <c r="H22" i="20"/>
  <c r="AC22" i="20"/>
  <c r="G22" i="20"/>
  <c r="B22" i="20"/>
  <c r="C22" i="20"/>
  <c r="H52" i="20"/>
  <c r="AC52" i="20"/>
  <c r="E52" i="20"/>
  <c r="B52" i="20"/>
  <c r="C52" i="20"/>
  <c r="AB52" i="20"/>
  <c r="G52" i="20"/>
  <c r="AC47" i="20"/>
  <c r="G47" i="20"/>
  <c r="AB47" i="20"/>
  <c r="E47" i="20"/>
  <c r="B47" i="20"/>
  <c r="C47" i="20"/>
  <c r="H47" i="20"/>
  <c r="AC31" i="20"/>
  <c r="G31" i="20"/>
  <c r="AB31" i="20"/>
  <c r="H31" i="20"/>
  <c r="E31" i="20"/>
  <c r="B31" i="20"/>
  <c r="C31" i="20"/>
  <c r="AC15" i="20"/>
  <c r="G15" i="20"/>
  <c r="AB15" i="20"/>
  <c r="H15" i="20"/>
  <c r="E15" i="20"/>
  <c r="B15" i="20"/>
  <c r="C15" i="20"/>
  <c r="Z9" i="21"/>
  <c r="Z58" i="21" s="1"/>
  <c r="W58" i="21"/>
  <c r="X9" i="21"/>
  <c r="X10" i="21"/>
  <c r="X11" i="21"/>
  <c r="X12" i="21"/>
  <c r="X13" i="21"/>
  <c r="X14" i="21"/>
  <c r="X15" i="21"/>
  <c r="X16" i="21"/>
  <c r="X17" i="21"/>
  <c r="X18" i="21"/>
  <c r="X19" i="21"/>
  <c r="X20" i="21"/>
  <c r="X21" i="21"/>
  <c r="X22" i="21"/>
  <c r="X23" i="21"/>
  <c r="X24" i="21"/>
  <c r="X25" i="21"/>
  <c r="X26" i="21"/>
  <c r="X27" i="21"/>
  <c r="X28" i="21"/>
  <c r="X29" i="21"/>
  <c r="X30" i="21"/>
  <c r="X31" i="21"/>
  <c r="X32" i="21"/>
  <c r="X33" i="21"/>
  <c r="X46" i="21"/>
  <c r="X47" i="21"/>
  <c r="X48" i="21"/>
  <c r="X49" i="21"/>
  <c r="X50" i="21"/>
  <c r="X51" i="21"/>
  <c r="X52" i="21"/>
  <c r="X53" i="21"/>
  <c r="X54" i="21"/>
  <c r="X57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46" i="21"/>
  <c r="Q47" i="21"/>
  <c r="Q48" i="21"/>
  <c r="Q49" i="21"/>
  <c r="Q50" i="21"/>
  <c r="Q51" i="21"/>
  <c r="Q52" i="21"/>
  <c r="Q53" i="21"/>
  <c r="Q54" i="21"/>
  <c r="Q57" i="21"/>
  <c r="X58" i="21" l="1"/>
  <c r="Q58" i="21"/>
  <c r="AI52" i="21"/>
  <c r="AJ52" i="21" s="1"/>
  <c r="AI50" i="21"/>
  <c r="AJ50" i="21" s="1"/>
  <c r="AI30" i="21"/>
  <c r="AJ30" i="21" s="1"/>
  <c r="AI32" i="21"/>
  <c r="AJ32" i="21" s="1"/>
  <c r="AI51" i="21"/>
  <c r="AJ51" i="21" s="1"/>
  <c r="AI31" i="21"/>
  <c r="AJ31" i="21" s="1"/>
  <c r="AI49" i="21"/>
  <c r="AJ49" i="21" s="1"/>
  <c r="AI29" i="21"/>
  <c r="AJ29" i="21" s="1"/>
  <c r="AI54" i="21"/>
  <c r="AJ54" i="21" s="1"/>
  <c r="AI48" i="21"/>
  <c r="AJ48" i="21" s="1"/>
  <c r="AI28" i="21"/>
  <c r="AJ28" i="21" s="1"/>
  <c r="AI57" i="21"/>
  <c r="AJ57" i="21" s="1"/>
  <c r="AI53" i="21"/>
  <c r="AJ53" i="21" s="1"/>
  <c r="AI47" i="21"/>
  <c r="AJ47" i="21" s="1"/>
  <c r="AI46" i="21"/>
  <c r="AJ46" i="21" s="1"/>
  <c r="AI33" i="21"/>
  <c r="AJ33" i="21" s="1"/>
  <c r="AI24" i="21"/>
  <c r="AJ24" i="21" s="1"/>
  <c r="AI16" i="21"/>
  <c r="AJ16" i="21" s="1"/>
  <c r="AI23" i="21"/>
  <c r="AJ23" i="21" s="1"/>
  <c r="AI15" i="21"/>
  <c r="AJ15" i="21" s="1"/>
  <c r="AI22" i="21"/>
  <c r="AJ22" i="21" s="1"/>
  <c r="AI14" i="21"/>
  <c r="AJ14" i="21" s="1"/>
  <c r="AI21" i="21"/>
  <c r="AJ21" i="21" s="1"/>
  <c r="AI13" i="21"/>
  <c r="AJ13" i="21" s="1"/>
  <c r="AI12" i="21"/>
  <c r="AJ12" i="21" s="1"/>
  <c r="AI27" i="21"/>
  <c r="AJ27" i="21" s="1"/>
  <c r="AI19" i="21"/>
  <c r="AJ19" i="21" s="1"/>
  <c r="AI26" i="21"/>
  <c r="AJ26" i="21" s="1"/>
  <c r="AI18" i="21"/>
  <c r="AJ18" i="21" s="1"/>
  <c r="AI10" i="21"/>
  <c r="AJ10" i="21" s="1"/>
  <c r="AI20" i="21"/>
  <c r="AJ20" i="21" s="1"/>
  <c r="AI11" i="21"/>
  <c r="AJ11" i="21" s="1"/>
  <c r="AI25" i="21"/>
  <c r="AJ25" i="21" s="1"/>
  <c r="AI17" i="21"/>
  <c r="AJ17" i="21" s="1"/>
  <c r="AI9" i="21"/>
  <c r="AJ9" i="21" l="1"/>
  <c r="AJ58" i="21" s="1"/>
  <c r="AI58" i="21"/>
  <c r="I13" i="22" l="1"/>
  <c r="I14" i="25" s="1"/>
  <c r="E13" i="22"/>
  <c r="E14" i="25" s="1"/>
  <c r="E15" i="22"/>
  <c r="E16" i="25" s="1"/>
  <c r="D15" i="22"/>
  <c r="D16" i="25" s="1"/>
  <c r="G12" i="22"/>
  <c r="G13" i="25" s="1"/>
  <c r="G20" i="25" s="1"/>
  <c r="F12" i="22"/>
  <c r="F13" i="25" s="1"/>
  <c r="I12" i="22"/>
  <c r="I13" i="25" s="1"/>
  <c r="D12" i="22"/>
  <c r="D13" i="25" s="1"/>
  <c r="E12" i="22"/>
  <c r="E13" i="25" s="1"/>
  <c r="I16" i="22"/>
  <c r="I17" i="25" s="1"/>
  <c r="D16" i="22"/>
  <c r="D17" i="25" s="1"/>
  <c r="H18" i="22"/>
  <c r="H19" i="25" s="1"/>
  <c r="I18" i="22"/>
  <c r="I19" i="25" s="1"/>
  <c r="I14" i="22"/>
  <c r="I15" i="25" s="1"/>
  <c r="D14" i="22"/>
  <c r="D15" i="25" s="1"/>
  <c r="I17" i="22"/>
  <c r="I18" i="25" s="1"/>
  <c r="H17" i="22"/>
  <c r="H18" i="25" s="1"/>
  <c r="E17" i="22"/>
  <c r="E18" i="25" s="1"/>
  <c r="D17" i="22"/>
  <c r="D18" i="25" s="1"/>
  <c r="C19" i="22"/>
  <c r="L13" i="25" l="1"/>
  <c r="I27" i="20"/>
  <c r="D27" i="20"/>
  <c r="AC27" i="20"/>
  <c r="G27" i="20"/>
  <c r="AB27" i="20"/>
  <c r="H27" i="20"/>
  <c r="E27" i="20"/>
  <c r="B27" i="20"/>
  <c r="C27" i="20"/>
  <c r="D53" i="20"/>
  <c r="G19" i="22"/>
  <c r="C23" i="22"/>
  <c r="M13" i="25" l="1"/>
  <c r="I20" i="20"/>
  <c r="D20" i="20"/>
  <c r="I21" i="20"/>
  <c r="D21" i="20"/>
  <c r="I29" i="20"/>
  <c r="D29" i="20"/>
  <c r="I13" i="20"/>
  <c r="D13" i="20"/>
  <c r="I14" i="20"/>
  <c r="D14" i="20"/>
  <c r="H20" i="20"/>
  <c r="AC20" i="20"/>
  <c r="G20" i="20"/>
  <c r="AB20" i="20"/>
  <c r="E20" i="20"/>
  <c r="B20" i="20"/>
  <c r="C20" i="20"/>
  <c r="C21" i="20"/>
  <c r="B21" i="20"/>
  <c r="H21" i="20"/>
  <c r="AC21" i="20"/>
  <c r="G21" i="20"/>
  <c r="AB21" i="20"/>
  <c r="E21" i="20"/>
  <c r="C29" i="20"/>
  <c r="B29" i="20"/>
  <c r="E29" i="20"/>
  <c r="AC29" i="20"/>
  <c r="AB29" i="20"/>
  <c r="H29" i="20"/>
  <c r="G29" i="20"/>
  <c r="C13" i="20"/>
  <c r="B13" i="20"/>
  <c r="E13" i="20"/>
  <c r="AC13" i="20"/>
  <c r="AB13" i="20"/>
  <c r="H13" i="20"/>
  <c r="G13" i="20"/>
  <c r="AB14" i="20"/>
  <c r="E14" i="20"/>
  <c r="G14" i="20"/>
  <c r="B14" i="20"/>
  <c r="C14" i="20"/>
  <c r="AC14" i="20"/>
  <c r="H14" i="20"/>
  <c r="C53" i="20"/>
  <c r="B53" i="20"/>
  <c r="AB53" i="20"/>
  <c r="G53" i="20"/>
  <c r="E53" i="20"/>
  <c r="AC53" i="20"/>
  <c r="H53" i="20"/>
  <c r="D13" i="22"/>
  <c r="D14" i="25" s="1"/>
  <c r="F13" i="22"/>
  <c r="F14" i="25" s="1"/>
  <c r="H13" i="22"/>
  <c r="H14" i="25" s="1"/>
  <c r="E14" i="22"/>
  <c r="E15" i="25" s="1"/>
  <c r="F14" i="22"/>
  <c r="F15" i="25" s="1"/>
  <c r="H14" i="22"/>
  <c r="H15" i="25" s="1"/>
  <c r="J14" i="22"/>
  <c r="J15" i="25" s="1"/>
  <c r="K14" i="22"/>
  <c r="K15" i="25" s="1"/>
  <c r="F15" i="22"/>
  <c r="F16" i="25" s="1"/>
  <c r="H15" i="22"/>
  <c r="H16" i="25" s="1"/>
  <c r="I15" i="22"/>
  <c r="I16" i="25" s="1"/>
  <c r="I20" i="25" s="1"/>
  <c r="E16" i="22"/>
  <c r="E17" i="25" s="1"/>
  <c r="F16" i="22"/>
  <c r="F17" i="25" s="1"/>
  <c r="H16" i="22"/>
  <c r="H17" i="25" s="1"/>
  <c r="J16" i="22"/>
  <c r="J17" i="25" s="1"/>
  <c r="K16" i="22"/>
  <c r="K17" i="25" s="1"/>
  <c r="F17" i="22"/>
  <c r="F18" i="25" s="1"/>
  <c r="L18" i="25" s="1"/>
  <c r="M18" i="25" s="1"/>
  <c r="D18" i="22"/>
  <c r="D19" i="25" s="1"/>
  <c r="E18" i="22"/>
  <c r="E19" i="25" s="1"/>
  <c r="F18" i="22"/>
  <c r="F19" i="25" s="1"/>
  <c r="J18" i="22"/>
  <c r="J19" i="25" s="1"/>
  <c r="K18" i="22"/>
  <c r="K19" i="25" s="1"/>
  <c r="F20" i="25" l="1"/>
  <c r="L19" i="25"/>
  <c r="M19" i="25" s="1"/>
  <c r="L14" i="25"/>
  <c r="D20" i="25"/>
  <c r="J20" i="25"/>
  <c r="J21" i="25" s="1"/>
  <c r="J23" i="25" s="1"/>
  <c r="L17" i="25"/>
  <c r="M17" i="25" s="1"/>
  <c r="E20" i="25"/>
  <c r="L15" i="25"/>
  <c r="M15" i="25" s="1"/>
  <c r="L16" i="25"/>
  <c r="M16" i="25" s="1"/>
  <c r="K20" i="25"/>
  <c r="H20" i="25"/>
  <c r="I24" i="20"/>
  <c r="D24" i="20"/>
  <c r="H24" i="20"/>
  <c r="AC24" i="20"/>
  <c r="E24" i="20"/>
  <c r="B24" i="20"/>
  <c r="C24" i="20"/>
  <c r="AB24" i="20"/>
  <c r="G24" i="20"/>
  <c r="D54" i="20"/>
  <c r="D48" i="20"/>
  <c r="D10" i="20"/>
  <c r="I19" i="22"/>
  <c r="K19" i="22"/>
  <c r="J19" i="22"/>
  <c r="J20" i="22" s="1"/>
  <c r="J22" i="22" s="1"/>
  <c r="E19" i="22"/>
  <c r="H19" i="22"/>
  <c r="F19" i="22"/>
  <c r="D19" i="22"/>
  <c r="L17" i="22"/>
  <c r="M17" i="22" s="1"/>
  <c r="L15" i="22"/>
  <c r="M15" i="22" s="1"/>
  <c r="L13" i="22"/>
  <c r="M13" i="22" s="1"/>
  <c r="L18" i="22"/>
  <c r="M18" i="22" s="1"/>
  <c r="L16" i="22"/>
  <c r="M16" i="22" s="1"/>
  <c r="L14" i="22"/>
  <c r="M14" i="22" s="1"/>
  <c r="L12" i="22"/>
  <c r="M14" i="25" l="1"/>
  <c r="L20" i="25"/>
  <c r="L21" i="25" s="1"/>
  <c r="L22" i="25" s="1"/>
  <c r="L26" i="25" s="1"/>
  <c r="L30" i="25" s="1"/>
  <c r="C31" i="25" s="1"/>
  <c r="G31" i="25" s="1"/>
  <c r="E33" i="25" s="1"/>
  <c r="I18" i="20"/>
  <c r="D18" i="20"/>
  <c r="I23" i="20"/>
  <c r="D23" i="20"/>
  <c r="I11" i="20"/>
  <c r="D11" i="20"/>
  <c r="I16" i="20"/>
  <c r="D16" i="20"/>
  <c r="I25" i="20"/>
  <c r="D25" i="20"/>
  <c r="I17" i="20"/>
  <c r="D17" i="20"/>
  <c r="I19" i="20"/>
  <c r="D19" i="20"/>
  <c r="I12" i="20"/>
  <c r="D12" i="20"/>
  <c r="I26" i="20"/>
  <c r="D26" i="20"/>
  <c r="I10" i="20"/>
  <c r="AC10" i="20"/>
  <c r="AB9" i="20"/>
  <c r="E9" i="20"/>
  <c r="G9" i="20"/>
  <c r="H9" i="20"/>
  <c r="B9" i="20"/>
  <c r="C9" i="20"/>
  <c r="G10" i="20"/>
  <c r="B10" i="20"/>
  <c r="H10" i="20"/>
  <c r="C10" i="20"/>
  <c r="AB10" i="20"/>
  <c r="E10" i="20"/>
  <c r="AB11" i="20"/>
  <c r="E11" i="20"/>
  <c r="AC11" i="20"/>
  <c r="G11" i="20"/>
  <c r="B11" i="20"/>
  <c r="H11" i="20"/>
  <c r="C11" i="20"/>
  <c r="C17" i="20"/>
  <c r="B17" i="20"/>
  <c r="AB17" i="20"/>
  <c r="H17" i="20"/>
  <c r="G17" i="20"/>
  <c r="AC17" i="20"/>
  <c r="E17" i="20"/>
  <c r="AC19" i="20"/>
  <c r="G19" i="20"/>
  <c r="AB19" i="20"/>
  <c r="E19" i="20"/>
  <c r="B19" i="20"/>
  <c r="C19" i="20"/>
  <c r="H19" i="20"/>
  <c r="H48" i="20"/>
  <c r="AC48" i="20"/>
  <c r="G48" i="20"/>
  <c r="AB48" i="20"/>
  <c r="E48" i="20"/>
  <c r="B48" i="20"/>
  <c r="C48" i="20"/>
  <c r="H12" i="20"/>
  <c r="AC12" i="20"/>
  <c r="C12" i="20"/>
  <c r="AB12" i="20"/>
  <c r="G12" i="20"/>
  <c r="E12" i="20"/>
  <c r="B12" i="20"/>
  <c r="AB26" i="20"/>
  <c r="E26" i="20"/>
  <c r="AC26" i="20"/>
  <c r="H26" i="20"/>
  <c r="G26" i="20"/>
  <c r="B26" i="20"/>
  <c r="C26" i="20"/>
  <c r="AB18" i="20"/>
  <c r="E18" i="20"/>
  <c r="AC18" i="20"/>
  <c r="C18" i="20"/>
  <c r="H18" i="20"/>
  <c r="G18" i="20"/>
  <c r="B18" i="20"/>
  <c r="AC23" i="20"/>
  <c r="G23" i="20"/>
  <c r="AB23" i="20"/>
  <c r="C23" i="20"/>
  <c r="H23" i="20"/>
  <c r="E23" i="20"/>
  <c r="B23" i="20"/>
  <c r="AB54" i="20"/>
  <c r="E54" i="20"/>
  <c r="AC54" i="20"/>
  <c r="H54" i="20"/>
  <c r="G54" i="20"/>
  <c r="B54" i="20"/>
  <c r="C54" i="20"/>
  <c r="H16" i="20"/>
  <c r="AC16" i="20"/>
  <c r="G16" i="20"/>
  <c r="E16" i="20"/>
  <c r="B16" i="20"/>
  <c r="AB16" i="20"/>
  <c r="C16" i="20"/>
  <c r="C25" i="20"/>
  <c r="B25" i="20"/>
  <c r="AB25" i="20"/>
  <c r="G25" i="20"/>
  <c r="E25" i="20"/>
  <c r="AC25" i="20"/>
  <c r="H25" i="20"/>
  <c r="H58" i="21"/>
  <c r="F58" i="21"/>
  <c r="B11" i="23" s="1"/>
  <c r="L58" i="21"/>
  <c r="J58" i="21"/>
  <c r="M12" i="22"/>
  <c r="L19" i="22"/>
  <c r="L20" i="22" s="1"/>
  <c r="L21" i="22" s="1"/>
  <c r="L25" i="22" s="1"/>
  <c r="L29" i="22" l="1"/>
  <c r="C30" i="22" s="1"/>
  <c r="G30" i="22" s="1"/>
  <c r="E32" i="22" s="1"/>
  <c r="F20" i="23"/>
  <c r="I20" i="23"/>
  <c r="G20" i="23"/>
  <c r="H20" i="23"/>
  <c r="B35" i="23"/>
  <c r="B36" i="23"/>
  <c r="E20" i="23"/>
  <c r="D20" i="23"/>
  <c r="B20" i="23"/>
  <c r="G11" i="23"/>
  <c r="E11" i="23"/>
  <c r="D11" i="23"/>
  <c r="C11" i="23"/>
  <c r="O58" i="21" l="1"/>
  <c r="B37" i="23"/>
  <c r="F11" i="23" l="1"/>
  <c r="B16" i="23" s="1"/>
  <c r="F9" i="23"/>
  <c r="B14" i="23" s="1"/>
  <c r="C20" i="23"/>
  <c r="J20" i="23" l="1"/>
  <c r="B24" i="23" s="1"/>
  <c r="B26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dotaer</author>
  </authors>
  <commentList>
    <comment ref="M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demo costs if handled through real estate (consult property management)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7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partial release fees, recording fees, etc.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From TPP. Do NOT include unit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7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Category property falls under for $/unit purposes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7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From TPP. Do NOT include unit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7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site improvements, buildings, severance, cost to cure, HE or anything unique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7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describe impacts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7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$ to relocatees (Consult Relocation agent)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7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Estimated $ DOT will be responsible for (acquisition to year end)
</t>
        </r>
      </text>
    </comment>
    <comment ref="AG7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on-premise or off-premise. (consult Central office for off-premise)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7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 xml:space="preserve">Cost to remediate i.e, aspbestos inspections, lead paint dipsosal, etc.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7" authorId="0" shapeId="0" xr:uid="{00000000-0006-0000-0200-00000C000000}">
      <text>
        <r>
          <rPr>
            <sz val="9"/>
            <color indexed="81"/>
            <rFont val="Tahoma"/>
            <family val="2"/>
          </rPr>
          <t>Manually enter DOT original offer $</t>
        </r>
      </text>
    </comment>
    <comment ref="AL7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Total acquitision cost (including prorated taxes, relocation costs, hazmat, etc after closing (used )for tracking purposes)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00000000-0006-0000-0200-00000E000000}">
      <text>
        <r>
          <rPr>
            <sz val="9"/>
            <color indexed="81"/>
            <rFont val="Tahoma"/>
            <family val="2"/>
          </rPr>
          <t xml:space="preserve">TPP # (County Tax Id#)
</t>
        </r>
      </text>
    </comment>
    <comment ref="B8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From title work or county records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 xr:uid="{00000000-0006-0000-0200-000010000000}">
      <text>
        <r>
          <rPr>
            <sz val="9"/>
            <color indexed="81"/>
            <rFont val="Tahoma"/>
            <family val="2"/>
          </rPr>
          <t xml:space="preserve">See REPM Definitions
</t>
        </r>
      </text>
    </comment>
    <comment ref="D8" authorId="0" shapeId="0" xr:uid="{8532A57A-F5BB-4B38-89E4-2C35EC630F66}">
      <text>
        <r>
          <rPr>
            <b/>
            <sz val="9"/>
            <color indexed="81"/>
            <rFont val="Tahoma"/>
            <family val="2"/>
          </rPr>
          <t>includes displacements and personal property moves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8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From TPP. Do NOT include unit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8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not auto calculated. Varies on each PLE. Must manually enter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8" authorId="0" shapeId="0" xr:uid="{00000000-0006-0000-0200-000013000000}">
      <text>
        <r>
          <rPr>
            <sz val="9"/>
            <color indexed="81"/>
            <rFont val="Tahoma"/>
            <family val="2"/>
          </rPr>
          <t xml:space="preserve">show $ for each impact in previous column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dotaer</author>
  </authors>
  <commentList>
    <comment ref="A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TPP # (County Tax Id#)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From title work or county records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Category property falls under for $/unit purposes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 xml:space="preserve">From county or municipality map. Should be available in cost estimate file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 xml:space="preserve">From county records or title work. Should be available in cost estimate file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From TPP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 xml:space="preserve">From Encroachment Report or staking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8" authorId="0" shapeId="0" xr:uid="{00000000-0006-0000-0400-000008000000}">
      <text>
        <r>
          <rPr>
            <sz val="9"/>
            <color indexed="81"/>
            <rFont val="Tahoma"/>
            <family val="2"/>
          </rPr>
          <t xml:space="preserve">Impacted Screening, flower beds, shrubs, trees, etc.
</t>
        </r>
      </text>
    </comment>
    <comment ref="M8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Impacted fencing, i.e. cedar privacy, cattle, electric, chain link, security, invisible,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8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impacted paving, material (</t>
        </r>
        <r>
          <rPr>
            <sz val="9"/>
            <color indexed="81"/>
            <rFont val="Tahoma"/>
            <family val="2"/>
          </rPr>
          <t xml:space="preserve">Asphalt, concrete, stamped, etc.) Use (private walk, patio, driveway, etc.) </t>
        </r>
      </text>
    </comment>
    <comment ref="Q8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Any other impacted items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8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Is the acquistion large enough, have access and dimensions to be a separate buildable site?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8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Is the right of way getting significantly closer to the building improvements?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8" authorId="0" shapeId="0" xr:uid="{00000000-0006-0000-0400-00000E000000}">
      <text>
        <r>
          <rPr>
            <b/>
            <sz val="9"/>
            <color indexed="81"/>
            <rFont val="Tahoma"/>
            <family val="2"/>
          </rPr>
          <t>Is the grade of the road or acquisition area changing significantly?</t>
        </r>
      </text>
    </comment>
    <comment ref="U8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internal or external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8" authorId="0" shapeId="0" xr:uid="{00000000-0006-0000-0400-000010000000}">
      <text>
        <r>
          <rPr>
            <b/>
            <sz val="9"/>
            <color indexed="81"/>
            <rFont val="Tahoma"/>
            <family val="2"/>
          </rPr>
          <t>acquiring access or changing access that may casue damage (compensable)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8" authorId="0" shapeId="0" xr:uid="{00000000-0006-0000-0400-000011000000}">
      <text>
        <r>
          <rPr>
            <b/>
            <sz val="9"/>
            <color indexed="81"/>
            <rFont val="Tahoma"/>
            <family val="2"/>
          </rPr>
          <t>conforming to non-conforming, conventional to holding tank, change of highest and best use, etc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8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autofilled, but may require changes or additions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<sst xmlns="http://schemas.openxmlformats.org/spreadsheetml/2006/main" count="374" uniqueCount="204">
  <si>
    <t>Appraisal</t>
  </si>
  <si>
    <t>Relocation</t>
  </si>
  <si>
    <t>Delivery</t>
  </si>
  <si>
    <t>who</t>
  </si>
  <si>
    <t>cost</t>
  </si>
  <si>
    <t>Negotiation</t>
  </si>
  <si>
    <t>Property Management</t>
  </si>
  <si>
    <t>Non-Delivery Estimate</t>
  </si>
  <si>
    <t>Comments</t>
  </si>
  <si>
    <t>Date Completed:</t>
  </si>
  <si>
    <t>Person Completing Form:</t>
  </si>
  <si>
    <t>Par# (Tax ID#)</t>
  </si>
  <si>
    <t>Appraisal Scoping Checklist</t>
  </si>
  <si>
    <t>Appraisal Types:  Short-SHT, Standard Abbreviated-STA and Standard Before &amp; After- STD BA</t>
  </si>
  <si>
    <t>Parcel # (Tax ID #):</t>
  </si>
  <si>
    <t>Existing Use:</t>
  </si>
  <si>
    <t>Zoning:</t>
  </si>
  <si>
    <t>Relocation (Y/N):</t>
  </si>
  <si>
    <t xml:space="preserve">Other Improvements (well, septic, etc.): </t>
  </si>
  <si>
    <t>Potential Separate Entity (Y/N):</t>
  </si>
  <si>
    <t>Appraisal Type (SHT, STA, STD BA):</t>
  </si>
  <si>
    <t>Parcel Type (N, I, II, M, MI, C, CI):</t>
  </si>
  <si>
    <t>Cost to Cure (Y/N), For What:</t>
  </si>
  <si>
    <t>Loss of Parking (Y/N):</t>
  </si>
  <si>
    <t>Proximity (Y/N):</t>
  </si>
  <si>
    <t>Grade Change (Y/N):</t>
  </si>
  <si>
    <t>Circuity (Y/N):</t>
  </si>
  <si>
    <t>Access (Y/N):</t>
  </si>
  <si>
    <t>Parcel Type</t>
  </si>
  <si>
    <t>Relocation $</t>
  </si>
  <si>
    <t>Hazmat $</t>
  </si>
  <si>
    <t>Contingency $</t>
  </si>
  <si>
    <t>Individual Parcel Estimate</t>
  </si>
  <si>
    <t>Site Clearance $</t>
  </si>
  <si>
    <t>Admin Cost $</t>
  </si>
  <si>
    <t>Property Type</t>
  </si>
  <si>
    <t>Fee Acquisition $</t>
  </si>
  <si>
    <t>Owners Appraisal $</t>
  </si>
  <si>
    <t>Orginal Estimate $</t>
  </si>
  <si>
    <t>Closed Acquistion $</t>
  </si>
  <si>
    <t>Totals:</t>
  </si>
  <si>
    <t>Parcel Types:</t>
  </si>
  <si>
    <t>N</t>
  </si>
  <si>
    <t>Signs (Y/N):</t>
  </si>
  <si>
    <t xml:space="preserve"> </t>
  </si>
  <si>
    <t>( SAY )</t>
  </si>
  <si>
    <t>=</t>
  </si>
  <si>
    <t>DAYS   X</t>
  </si>
  <si>
    <t xml:space="preserve">  *** 260 Add days for rental or sale if Major project requiring significant time</t>
  </si>
  <si>
    <t>Add Ons</t>
  </si>
  <si>
    <t xml:space="preserve">  **  246 If relocatees 8.0 days "have been" added.</t>
  </si>
  <si>
    <t xml:space="preserve">  *   254 If two staff appraiser double figure.</t>
  </si>
  <si>
    <t>Total   Parcels   &amp;   Sign   Mandays</t>
  </si>
  <si>
    <t xml:space="preserve">  TOTAL PARCELS &amp; SIGNS</t>
  </si>
  <si>
    <t xml:space="preserve">   SIGNS  PARCELS</t>
  </si>
  <si>
    <t xml:space="preserve">  TOTAL PARCELS</t>
  </si>
  <si>
    <t>COMPLEX IMPROVED</t>
  </si>
  <si>
    <t>Residential 2</t>
  </si>
  <si>
    <t>MAJOR IMPROVED</t>
  </si>
  <si>
    <t>Residential 1</t>
  </si>
  <si>
    <t>INTERMEDIATE IMPROVED</t>
  </si>
  <si>
    <t>Type of Land</t>
  </si>
  <si>
    <t>unit</t>
  </si>
  <si>
    <t>price/unit</t>
  </si>
  <si>
    <t>NOMINAL</t>
  </si>
  <si>
    <t>260</t>
  </si>
  <si>
    <t>247</t>
  </si>
  <si>
    <t>256</t>
  </si>
  <si>
    <t>254</t>
  </si>
  <si>
    <t>241</t>
  </si>
  <si>
    <t>PARCELS</t>
  </si>
  <si>
    <t xml:space="preserve">TYPE OF PARCEL </t>
  </si>
  <si>
    <t>TOTAL</t>
  </si>
  <si>
    <t>CLEARANCE</t>
  </si>
  <si>
    <t>ASS'T</t>
  </si>
  <si>
    <t>NEGO</t>
  </si>
  <si>
    <t>APPRAISAL</t>
  </si>
  <si>
    <t xml:space="preserve">  NOMINAL</t>
  </si>
  <si>
    <t>REVIEW</t>
  </si>
  <si>
    <t>ADMIN</t>
  </si>
  <si>
    <t>MANG'T</t>
  </si>
  <si>
    <t>NO. of</t>
  </si>
  <si>
    <t>SITE</t>
  </si>
  <si>
    <t>RELOC</t>
  </si>
  <si>
    <t>PROJ</t>
  </si>
  <si>
    <t>R/E</t>
  </si>
  <si>
    <t xml:space="preserve">      PREPARED by  </t>
  </si>
  <si>
    <t>COUNTY</t>
  </si>
  <si>
    <t>HIGHWAY NO.</t>
  </si>
  <si>
    <t>DATE</t>
  </si>
  <si>
    <t xml:space="preserve">NAME OF ROAD </t>
  </si>
  <si>
    <t xml:space="preserve">PROJECT I.D.   </t>
  </si>
  <si>
    <t>Administrative</t>
  </si>
  <si>
    <t>Site Clearance</t>
  </si>
  <si>
    <t>Total Delivery</t>
  </si>
  <si>
    <t>Non-Delivery</t>
  </si>
  <si>
    <t>Fee</t>
  </si>
  <si>
    <t>Non-Fee</t>
  </si>
  <si>
    <t>Owners</t>
  </si>
  <si>
    <t>20% of fee/non-fee</t>
  </si>
  <si>
    <t>Acquisition</t>
  </si>
  <si>
    <t>RE Taxes</t>
  </si>
  <si>
    <t>Signs</t>
  </si>
  <si>
    <t>Hazmat</t>
  </si>
  <si>
    <t>Appraisals</t>
  </si>
  <si>
    <t>Contingency</t>
  </si>
  <si>
    <t>Note:  Parcels closed past time to appeal removed from litigation.</t>
  </si>
  <si>
    <t>Total Non-Delivery</t>
  </si>
  <si>
    <t>PROJECT ESTIMATE</t>
  </si>
  <si>
    <t>Appraisal Status</t>
  </si>
  <si>
    <t>No Offers</t>
  </si>
  <si>
    <t>Pending DOT Offers</t>
  </si>
  <si>
    <t>Closed</t>
  </si>
  <si>
    <t>Total</t>
  </si>
  <si>
    <t>Project Budget (FIIPS)</t>
  </si>
  <si>
    <t>MI</t>
  </si>
  <si>
    <t>CI</t>
  </si>
  <si>
    <t>II</t>
  </si>
  <si>
    <t>Blue means data can be entered</t>
  </si>
  <si>
    <t>Orange means these cells are autofilled</t>
  </si>
  <si>
    <t>In-house</t>
  </si>
  <si>
    <t>Workshare</t>
  </si>
  <si>
    <t>Consultant</t>
  </si>
  <si>
    <t>Who</t>
  </si>
  <si>
    <t>Agricultural 1</t>
  </si>
  <si>
    <t>Commercial 1</t>
  </si>
  <si>
    <t>Industrial 1</t>
  </si>
  <si>
    <t>Agricultural 2</t>
  </si>
  <si>
    <t>Commercial 2</t>
  </si>
  <si>
    <t>Industrial 2</t>
  </si>
  <si>
    <t>Other 1</t>
  </si>
  <si>
    <t>Other 2</t>
  </si>
  <si>
    <t>Original Offer $</t>
  </si>
  <si>
    <t>WITH STAFF</t>
  </si>
  <si>
    <t>APPRAISALS</t>
  </si>
  <si>
    <t>WITHOUT</t>
  </si>
  <si>
    <t>TLE Value $</t>
  </si>
  <si>
    <t>Fee Value $</t>
  </si>
  <si>
    <t>ac</t>
  </si>
  <si>
    <t>TLE Acquisition</t>
  </si>
  <si>
    <t>TLE Acquisition $</t>
  </si>
  <si>
    <t>Yes</t>
  </si>
  <si>
    <t>No</t>
  </si>
  <si>
    <t>Extra Expenses Incl. Title updates $</t>
  </si>
  <si>
    <t>Improvements &amp; Non-Fee (severance, cost to cure, etc) $</t>
  </si>
  <si>
    <t>WORKDAYS</t>
  </si>
  <si>
    <t>Workdays</t>
  </si>
  <si>
    <t>TOTAL PROJECT WORKDAYS</t>
  </si>
  <si>
    <t>do not change these numbers</t>
  </si>
  <si>
    <t>Other</t>
  </si>
  <si>
    <t>Fee Size Needed</t>
  </si>
  <si>
    <t>TLE Size Needed</t>
  </si>
  <si>
    <t>Owner Name</t>
  </si>
  <si>
    <t>Prorated RE Taxes $</t>
  </si>
  <si>
    <t>Signs / Billboards $</t>
  </si>
  <si>
    <t>Owner Name:</t>
  </si>
  <si>
    <t xml:space="preserve">Total Parcel Size </t>
  </si>
  <si>
    <t>Yellow means these cells are autofilled</t>
  </si>
  <si>
    <t>Fee Size:</t>
  </si>
  <si>
    <t>PLE Size:</t>
  </si>
  <si>
    <t>TLE Size:</t>
  </si>
  <si>
    <t>HE Size:</t>
  </si>
  <si>
    <t>Encroachments (Describe):</t>
  </si>
  <si>
    <t>Landscaping (Describe):</t>
  </si>
  <si>
    <t>Fencing (Describe):</t>
  </si>
  <si>
    <t>Paving (Describe):</t>
  </si>
  <si>
    <t>On or Off-Premise Signs (Describe):</t>
  </si>
  <si>
    <t>Other Severance (Describe):</t>
  </si>
  <si>
    <t xml:space="preserve">ac </t>
  </si>
  <si>
    <t>Cost Breakdown</t>
  </si>
  <si>
    <t>PLE Size Needed</t>
  </si>
  <si>
    <t>PLE Value $</t>
  </si>
  <si>
    <t>PLE Acquisition $</t>
  </si>
  <si>
    <t>Type descriptions and units can be modified for project needs</t>
  </si>
  <si>
    <t>Do Not Change This Table.  It is autofilled.</t>
  </si>
  <si>
    <t>This Autofills. Do NOT Change</t>
  </si>
  <si>
    <t>ONLY add rows to the end of the list</t>
  </si>
  <si>
    <t>Can add or subtract workdays for project needs</t>
  </si>
  <si>
    <t>Agent to verify that Autofilled cells are still accurate before sending to appraiser.  Appraiser to verify information as part of appraisal process</t>
  </si>
  <si>
    <t>Zoning</t>
  </si>
  <si>
    <t>Residential</t>
  </si>
  <si>
    <t>Multi-Family</t>
  </si>
  <si>
    <t>Commercial</t>
  </si>
  <si>
    <t>Industrial</t>
  </si>
  <si>
    <t>Agricultural</t>
  </si>
  <si>
    <t>Recreational</t>
  </si>
  <si>
    <t>POTENTIAL SEVERANCE DAMAGE</t>
  </si>
  <si>
    <t>Need for Third Party Estimates (Y/N):</t>
  </si>
  <si>
    <t>Green means data can be entered</t>
  </si>
  <si>
    <t>Project Wide Estimates</t>
  </si>
  <si>
    <t>Delivery Hours</t>
  </si>
  <si>
    <t xml:space="preserve">INTERMEDIATE </t>
  </si>
  <si>
    <t xml:space="preserve">MAJOR </t>
  </si>
  <si>
    <t xml:space="preserve">COMPLEX </t>
  </si>
  <si>
    <t>I</t>
  </si>
  <si>
    <t>M</t>
  </si>
  <si>
    <t>C</t>
  </si>
  <si>
    <t>Parcel Types:  N-nominal, I-Intermediate, II-Intermediate Improved, M-Major, MI-Major Improved, C-Complex, CI-Complex Improved</t>
  </si>
  <si>
    <t xml:space="preserve">PREPARED by  </t>
  </si>
  <si>
    <t>I/E</t>
  </si>
  <si>
    <t>C/E</t>
  </si>
  <si>
    <t>Total I/E</t>
  </si>
  <si>
    <t>Total C/E</t>
  </si>
  <si>
    <t>Extra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</si>
</sst>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General_)"/>
    <numFmt numFmtId="165" formatCode="_(&quot;$&quot;* #,##0_);_(&quot;$&quot;* \(#,##0\);_(&quot;$&quot;* &quot;-&quot;??_);_(@_)"/>
    <numFmt numFmtId="166" formatCode="&quot;$&quot;#,##0"/>
    <numFmt numFmtId="167" formatCode="0.000"/>
    <numFmt numFmtId="168" formatCode="&quot;$&quot;#,##0.00"/>
  </numFmts>
  <fonts count="30" x14ac:knownFonts="1">
    <font>
      <sz val="10"/>
      <name val="Arial"/>
    </font>
    <font>
      <sz val="10"/>
      <name val="Arial"/>
      <family val="2"/>
    </font>
    <font>
      <sz val="12"/>
      <name val="Helv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12"/>
      <name val="Univers"/>
      <family val="2"/>
    </font>
    <font>
      <b/>
      <sz val="16"/>
      <name val="Univers"/>
      <family val="2"/>
    </font>
    <font>
      <b/>
      <sz val="18"/>
      <name val="Univers"/>
      <family val="2"/>
    </font>
    <font>
      <sz val="14"/>
      <name val="Univers"/>
      <family val="2"/>
    </font>
    <font>
      <sz val="12"/>
      <color indexed="12"/>
      <name val="Univers"/>
      <family val="2"/>
    </font>
    <font>
      <b/>
      <sz val="14"/>
      <name val="Univers"/>
      <family val="2"/>
    </font>
    <font>
      <b/>
      <sz val="12"/>
      <name val="Univers"/>
      <family val="2"/>
    </font>
    <font>
      <b/>
      <sz val="14"/>
      <name val="Univers"/>
      <family val="2"/>
    </font>
    <font>
      <b/>
      <sz val="10"/>
      <name val="Arial"/>
      <family val="2"/>
    </font>
    <font>
      <b/>
      <sz val="12"/>
      <name val="Univers"/>
      <family val="2"/>
    </font>
    <font>
      <b/>
      <sz val="12"/>
      <color indexed="12"/>
      <name val="Univers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Univers"/>
      <family val="2"/>
    </font>
    <font>
      <b/>
      <sz val="16"/>
      <color rgb="FFFF0000"/>
      <name val="Univers"/>
      <family val="2"/>
    </font>
    <font>
      <b/>
      <i/>
      <sz val="16"/>
      <name val="Arial"/>
      <family val="2"/>
    </font>
    <font>
      <b/>
      <i/>
      <sz val="22"/>
      <name val="Arial"/>
      <family val="2"/>
    </font>
    <font>
      <b/>
      <i/>
      <sz val="14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2" fillId="0" borderId="0"/>
  </cellStyleXfs>
  <cellXfs count="322">
    <xf numFmtId="0" fontId="0" fillId="0" borderId="0" xfId="0"/>
    <xf numFmtId="164" fontId="8" fillId="0" borderId="0" xfId="2" applyNumberFormat="1" applyFont="1" applyBorder="1" applyAlignment="1" applyProtection="1">
      <alignment horizontal="left" vertical="center"/>
    </xf>
    <xf numFmtId="164" fontId="8" fillId="0" borderId="9" xfId="2" applyNumberFormat="1" applyFont="1" applyBorder="1" applyAlignment="1" applyProtection="1">
      <alignment horizontal="left" vertical="center"/>
    </xf>
    <xf numFmtId="5" fontId="9" fillId="0" borderId="1" xfId="2" applyNumberFormat="1" applyFont="1" applyBorder="1" applyAlignment="1" applyProtection="1">
      <alignment horizontal="left" vertical="center"/>
    </xf>
    <xf numFmtId="164" fontId="9" fillId="0" borderId="1" xfId="2" applyNumberFormat="1" applyFont="1" applyBorder="1" applyAlignment="1" applyProtection="1">
      <alignment horizontal="left" vertical="center"/>
    </xf>
    <xf numFmtId="164" fontId="8" fillId="0" borderId="11" xfId="2" applyNumberFormat="1" applyFont="1" applyBorder="1" applyAlignment="1" applyProtection="1">
      <alignment horizontal="left" vertical="center"/>
    </xf>
    <xf numFmtId="5" fontId="11" fillId="0" borderId="0" xfId="2" applyNumberFormat="1" applyFont="1" applyBorder="1" applyAlignment="1" applyProtection="1">
      <alignment vertical="center"/>
    </xf>
    <xf numFmtId="5" fontId="11" fillId="0" borderId="0" xfId="2" applyNumberFormat="1" applyFont="1" applyBorder="1" applyAlignment="1" applyProtection="1">
      <alignment horizontal="center" vertical="center"/>
    </xf>
    <xf numFmtId="164" fontId="11" fillId="0" borderId="0" xfId="2" applyNumberFormat="1" applyFont="1" applyBorder="1" applyAlignment="1" applyProtection="1">
      <alignment horizontal="center" vertical="center"/>
    </xf>
    <xf numFmtId="164" fontId="11" fillId="0" borderId="0" xfId="2" applyNumberFormat="1" applyFont="1" applyBorder="1" applyAlignment="1" applyProtection="1">
      <alignment horizontal="left" vertical="center"/>
    </xf>
    <xf numFmtId="164" fontId="11" fillId="0" borderId="0" xfId="2" applyNumberFormat="1" applyFont="1" applyBorder="1" applyAlignment="1" applyProtection="1">
      <alignment vertical="center"/>
    </xf>
    <xf numFmtId="39" fontId="9" fillId="3" borderId="9" xfId="2" applyNumberFormat="1" applyFont="1" applyFill="1" applyBorder="1" applyAlignment="1" applyProtection="1">
      <alignment vertical="center"/>
    </xf>
    <xf numFmtId="39" fontId="8" fillId="0" borderId="0" xfId="2" applyNumberFormat="1" applyFont="1" applyBorder="1" applyAlignment="1" applyProtection="1">
      <alignment vertical="center"/>
    </xf>
    <xf numFmtId="164" fontId="8" fillId="0" borderId="12" xfId="2" applyNumberFormat="1" applyFont="1" applyBorder="1" applyAlignment="1" applyProtection="1">
      <alignment horizontal="left" vertical="center"/>
    </xf>
    <xf numFmtId="39" fontId="9" fillId="0" borderId="13" xfId="2" applyNumberFormat="1" applyFont="1" applyBorder="1" applyAlignment="1" applyProtection="1">
      <alignment vertical="center"/>
    </xf>
    <xf numFmtId="164" fontId="9" fillId="3" borderId="1" xfId="2" quotePrefix="1" applyNumberFormat="1" applyFont="1" applyFill="1" applyBorder="1" applyAlignment="1" applyProtection="1">
      <alignment horizontal="left" vertical="center"/>
    </xf>
    <xf numFmtId="39" fontId="13" fillId="0" borderId="0" xfId="2" applyNumberFormat="1" applyFont="1" applyBorder="1" applyAlignment="1" applyProtection="1">
      <alignment vertical="center"/>
    </xf>
    <xf numFmtId="164" fontId="8" fillId="0" borderId="14" xfId="2" applyNumberFormat="1" applyFont="1" applyBorder="1" applyAlignment="1" applyProtection="1">
      <alignment horizontal="left" vertical="center"/>
    </xf>
    <xf numFmtId="164" fontId="14" fillId="0" borderId="12" xfId="2" applyNumberFormat="1" applyFont="1" applyBorder="1" applyAlignment="1" applyProtection="1">
      <alignment horizontal="left" vertical="center"/>
    </xf>
    <xf numFmtId="39" fontId="8" fillId="3" borderId="3" xfId="2" applyNumberFormat="1" applyFont="1" applyFill="1" applyBorder="1" applyAlignment="1" applyProtection="1">
      <alignment vertical="center"/>
    </xf>
    <xf numFmtId="39" fontId="8" fillId="0" borderId="0" xfId="2" applyNumberFormat="1" applyFont="1" applyBorder="1" applyAlignment="1" applyProtection="1">
      <alignment horizontal="left" vertical="center"/>
    </xf>
    <xf numFmtId="39" fontId="8" fillId="0" borderId="17" xfId="2" applyNumberFormat="1" applyFont="1" applyBorder="1" applyAlignment="1" applyProtection="1">
      <alignment horizontal="center" vertical="center"/>
    </xf>
    <xf numFmtId="39" fontId="8" fillId="4" borderId="18" xfId="2" applyNumberFormat="1" applyFont="1" applyFill="1" applyBorder="1" applyAlignment="1" applyProtection="1">
      <alignment vertical="center"/>
    </xf>
    <xf numFmtId="164" fontId="8" fillId="0" borderId="17" xfId="2" applyNumberFormat="1" applyFont="1" applyBorder="1" applyAlignment="1" applyProtection="1">
      <alignment horizontal="left" vertical="center"/>
    </xf>
    <xf numFmtId="164" fontId="8" fillId="0" borderId="19" xfId="2" applyNumberFormat="1" applyFont="1" applyBorder="1" applyAlignment="1" applyProtection="1">
      <alignment horizontal="left" vertical="center"/>
    </xf>
    <xf numFmtId="164" fontId="14" fillId="0" borderId="21" xfId="2" applyNumberFormat="1" applyFont="1" applyBorder="1" applyAlignment="1" applyProtection="1">
      <alignment horizontal="left" vertical="center"/>
    </xf>
    <xf numFmtId="39" fontId="8" fillId="3" borderId="13" xfId="2" applyNumberFormat="1" applyFont="1" applyFill="1" applyBorder="1" applyAlignment="1" applyProtection="1">
      <alignment vertical="center"/>
    </xf>
    <xf numFmtId="39" fontId="8" fillId="3" borderId="2" xfId="2" applyNumberFormat="1" applyFont="1" applyFill="1" applyBorder="1" applyAlignment="1" applyProtection="1">
      <alignment vertical="center"/>
    </xf>
    <xf numFmtId="39" fontId="8" fillId="4" borderId="19" xfId="2" applyNumberFormat="1" applyFont="1" applyFill="1" applyBorder="1" applyAlignment="1" applyProtection="1">
      <alignment vertical="center"/>
    </xf>
    <xf numFmtId="39" fontId="8" fillId="0" borderId="0" xfId="2" applyNumberFormat="1" applyFont="1" applyBorder="1" applyAlignment="1" applyProtection="1">
      <alignment horizontal="right" vertical="center"/>
    </xf>
    <xf numFmtId="39" fontId="8" fillId="0" borderId="13" xfId="2" applyNumberFormat="1" applyFont="1" applyBorder="1" applyAlignment="1" applyProtection="1">
      <alignment horizontal="right" vertical="center"/>
    </xf>
    <xf numFmtId="39" fontId="8" fillId="0" borderId="22" xfId="2" applyNumberFormat="1" applyFont="1" applyBorder="1" applyAlignment="1" applyProtection="1">
      <alignment horizontal="right" vertical="center"/>
    </xf>
    <xf numFmtId="164" fontId="14" fillId="0" borderId="24" xfId="2" applyNumberFormat="1" applyFont="1" applyBorder="1" applyAlignment="1" applyProtection="1">
      <alignment horizontal="left" vertical="center"/>
    </xf>
    <xf numFmtId="164" fontId="8" fillId="0" borderId="22" xfId="2" applyNumberFormat="1" applyFont="1" applyBorder="1" applyAlignment="1" applyProtection="1">
      <alignment horizontal="right" vertical="center"/>
    </xf>
    <xf numFmtId="164" fontId="17" fillId="0" borderId="0" xfId="2" quotePrefix="1" applyNumberFormat="1" applyFont="1" applyBorder="1" applyAlignment="1" applyProtection="1">
      <alignment horizontal="center"/>
    </xf>
    <xf numFmtId="164" fontId="17" fillId="0" borderId="26" xfId="2" applyNumberFormat="1" applyFont="1" applyBorder="1" applyAlignment="1" applyProtection="1">
      <alignment horizontal="center"/>
    </xf>
    <xf numFmtId="164" fontId="17" fillId="0" borderId="14" xfId="2" applyNumberFormat="1" applyFont="1" applyBorder="1" applyAlignment="1" applyProtection="1">
      <alignment horizontal="center"/>
    </xf>
    <xf numFmtId="164" fontId="17" fillId="0" borderId="12" xfId="2" applyNumberFormat="1" applyFont="1" applyBorder="1" applyAlignment="1" applyProtection="1">
      <alignment horizontal="left"/>
    </xf>
    <xf numFmtId="164" fontId="17" fillId="0" borderId="0" xfId="2" applyNumberFormat="1" applyFont="1" applyBorder="1" applyAlignment="1" applyProtection="1">
      <alignment horizontal="center"/>
    </xf>
    <xf numFmtId="164" fontId="14" fillId="0" borderId="14" xfId="2" applyNumberFormat="1" applyFont="1" applyBorder="1" applyAlignment="1" applyProtection="1">
      <alignment horizontal="center" vertical="center"/>
    </xf>
    <xf numFmtId="164" fontId="17" fillId="0" borderId="27" xfId="2" applyNumberFormat="1" applyFont="1" applyBorder="1" applyAlignment="1" applyProtection="1">
      <alignment horizontal="center"/>
    </xf>
    <xf numFmtId="164" fontId="17" fillId="0" borderId="28" xfId="2" applyNumberFormat="1" applyFont="1" applyBorder="1" applyAlignment="1" applyProtection="1">
      <alignment horizontal="center"/>
    </xf>
    <xf numFmtId="164" fontId="17" fillId="0" borderId="28" xfId="2" applyNumberFormat="1" applyFont="1" applyBorder="1" applyAlignment="1" applyProtection="1">
      <alignment horizontal="left"/>
    </xf>
    <xf numFmtId="164" fontId="17" fillId="0" borderId="29" xfId="2" applyNumberFormat="1" applyFont="1" applyBorder="1" applyAlignment="1" applyProtection="1">
      <alignment horizontal="left"/>
    </xf>
    <xf numFmtId="164" fontId="8" fillId="0" borderId="0" xfId="2" applyNumberFormat="1" applyFont="1" applyBorder="1" applyAlignment="1" applyProtection="1">
      <alignment horizontal="fill"/>
    </xf>
    <xf numFmtId="164" fontId="8" fillId="0" borderId="1" xfId="2" applyNumberFormat="1" applyFont="1" applyBorder="1" applyAlignment="1" applyProtection="1">
      <alignment horizontal="fill"/>
    </xf>
    <xf numFmtId="164" fontId="8" fillId="0" borderId="1" xfId="2" applyNumberFormat="1" applyFont="1" applyBorder="1" applyAlignment="1" applyProtection="1">
      <alignment horizontal="left"/>
    </xf>
    <xf numFmtId="164" fontId="14" fillId="0" borderId="0" xfId="2" applyNumberFormat="1" applyFont="1" applyAlignment="1" applyProtection="1">
      <alignment horizontal="left"/>
    </xf>
    <xf numFmtId="39" fontId="14" fillId="0" borderId="0" xfId="2" applyNumberFormat="1" applyFont="1" applyBorder="1" applyAlignment="1" applyProtection="1">
      <alignment horizontal="left" vertical="center"/>
    </xf>
    <xf numFmtId="39" fontId="8" fillId="0" borderId="0" xfId="2" applyNumberFormat="1" applyFont="1" applyFill="1" applyBorder="1" applyAlignment="1" applyProtection="1">
      <alignment vertical="center"/>
    </xf>
    <xf numFmtId="39" fontId="9" fillId="0" borderId="0" xfId="2" applyNumberFormat="1" applyFont="1" applyFill="1" applyBorder="1" applyAlignment="1" applyProtection="1">
      <alignment vertical="center"/>
    </xf>
    <xf numFmtId="5" fontId="10" fillId="3" borderId="31" xfId="2" applyNumberFormat="1" applyFont="1" applyFill="1" applyBorder="1" applyAlignment="1" applyProtection="1">
      <alignment horizontal="left" vertical="center"/>
    </xf>
    <xf numFmtId="5" fontId="10" fillId="3" borderId="32" xfId="2" applyNumberFormat="1" applyFont="1" applyFill="1" applyBorder="1" applyAlignment="1" applyProtection="1">
      <alignment horizontal="centerContinuous" vertical="center"/>
    </xf>
    <xf numFmtId="5" fontId="10" fillId="3" borderId="33" xfId="2" applyNumberFormat="1" applyFont="1" applyFill="1" applyBorder="1" applyAlignment="1" applyProtection="1">
      <alignment horizontal="centerContinuous" vertical="center"/>
    </xf>
    <xf numFmtId="0" fontId="0" fillId="0" borderId="0" xfId="0" applyProtection="1"/>
    <xf numFmtId="164" fontId="18" fillId="0" borderId="0" xfId="2" applyNumberFormat="1" applyFont="1" applyProtection="1"/>
    <xf numFmtId="164" fontId="12" fillId="0" borderId="0" xfId="2" applyNumberFormat="1" applyFont="1" applyProtection="1"/>
    <xf numFmtId="164" fontId="14" fillId="0" borderId="0" xfId="2" applyFont="1" applyProtection="1"/>
    <xf numFmtId="164" fontId="8" fillId="0" borderId="0" xfId="2" applyFont="1" applyProtection="1"/>
    <xf numFmtId="0" fontId="0" fillId="0" borderId="0" xfId="0" applyAlignment="1" applyProtection="1">
      <alignment horizontal="right"/>
    </xf>
    <xf numFmtId="164" fontId="14" fillId="0" borderId="0" xfId="2" applyFont="1" applyAlignment="1" applyProtection="1">
      <alignment horizontal="right"/>
    </xf>
    <xf numFmtId="0" fontId="0" fillId="0" borderId="0" xfId="0" applyAlignment="1" applyProtection="1">
      <alignment horizontal="centerContinuous"/>
    </xf>
    <xf numFmtId="0" fontId="0" fillId="0" borderId="0" xfId="0" applyBorder="1" applyProtection="1"/>
    <xf numFmtId="164" fontId="17" fillId="0" borderId="12" xfId="2" applyFont="1" applyBorder="1" applyProtection="1"/>
    <xf numFmtId="0" fontId="16" fillId="0" borderId="10" xfId="0" applyFont="1" applyBorder="1" applyProtection="1"/>
    <xf numFmtId="0" fontId="16" fillId="0" borderId="23" xfId="0" applyFont="1" applyBorder="1" applyProtection="1"/>
    <xf numFmtId="0" fontId="16" fillId="0" borderId="25" xfId="0" applyFont="1" applyBorder="1" applyProtection="1"/>
    <xf numFmtId="0" fontId="16" fillId="0" borderId="0" xfId="0" applyFont="1" applyBorder="1" applyProtection="1"/>
    <xf numFmtId="164" fontId="8" fillId="0" borderId="0" xfId="2" applyFont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4" fontId="8" fillId="0" borderId="0" xfId="2" applyNumberFormat="1" applyFont="1" applyFill="1" applyBorder="1" applyAlignment="1" applyProtection="1">
      <alignment vertical="center"/>
    </xf>
    <xf numFmtId="164" fontId="8" fillId="0" borderId="0" xfId="2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2" xfId="0" applyBorder="1" applyProtection="1"/>
    <xf numFmtId="0" fontId="8" fillId="0" borderId="0" xfId="0" applyFont="1" applyBorder="1" applyAlignment="1" applyProtection="1">
      <alignment horizontal="center" vertical="center"/>
    </xf>
    <xf numFmtId="39" fontId="0" fillId="0" borderId="0" xfId="0" applyNumberFormat="1" applyProtection="1"/>
    <xf numFmtId="164" fontId="8" fillId="0" borderId="17" xfId="2" applyFont="1" applyBorder="1" applyAlignment="1" applyProtection="1">
      <alignment vertical="center"/>
    </xf>
    <xf numFmtId="4" fontId="8" fillId="4" borderId="16" xfId="2" applyNumberFormat="1" applyFont="1" applyFill="1" applyBorder="1" applyAlignment="1" applyProtection="1">
      <alignment vertical="center"/>
    </xf>
    <xf numFmtId="164" fontId="8" fillId="0" borderId="0" xfId="2" applyFont="1" applyBorder="1" applyAlignment="1" applyProtection="1">
      <alignment vertical="center"/>
    </xf>
    <xf numFmtId="164" fontId="8" fillId="0" borderId="11" xfId="2" applyFont="1" applyBorder="1" applyAlignment="1" applyProtection="1">
      <alignment vertical="center"/>
    </xf>
    <xf numFmtId="164" fontId="8" fillId="0" borderId="0" xfId="2" applyFont="1" applyFill="1" applyBorder="1" applyAlignment="1" applyProtection="1">
      <alignment vertical="center"/>
    </xf>
    <xf numFmtId="164" fontId="9" fillId="3" borderId="1" xfId="2" applyFont="1" applyFill="1" applyBorder="1" applyAlignment="1" applyProtection="1">
      <alignment horizontal="center" vertical="center"/>
    </xf>
    <xf numFmtId="164" fontId="9" fillId="3" borderId="1" xfId="2" applyFont="1" applyFill="1" applyBorder="1" applyAlignment="1" applyProtection="1">
      <alignment vertical="center"/>
    </xf>
    <xf numFmtId="39" fontId="12" fillId="0" borderId="11" xfId="2" applyNumberFormat="1" applyFont="1" applyBorder="1" applyAlignment="1" applyProtection="1">
      <alignment vertical="center"/>
    </xf>
    <xf numFmtId="39" fontId="12" fillId="0" borderId="0" xfId="2" applyNumberFormat="1" applyFont="1" applyFill="1" applyBorder="1" applyAlignment="1" applyProtection="1">
      <alignment vertical="center"/>
    </xf>
    <xf numFmtId="164" fontId="8" fillId="0" borderId="0" xfId="2" applyFont="1" applyBorder="1" applyAlignment="1" applyProtection="1">
      <alignment horizontal="right" vertical="center"/>
    </xf>
    <xf numFmtId="0" fontId="0" fillId="0" borderId="11" xfId="0" applyBorder="1" applyProtection="1"/>
    <xf numFmtId="0" fontId="0" fillId="0" borderId="0" xfId="0" applyFill="1" applyProtection="1"/>
    <xf numFmtId="164" fontId="9" fillId="3" borderId="1" xfId="2" applyFont="1" applyFill="1" applyBorder="1" applyAlignment="1" applyProtection="1">
      <alignment horizontal="centerContinuous" vertical="center"/>
    </xf>
    <xf numFmtId="164" fontId="8" fillId="0" borderId="12" xfId="2" applyFont="1" applyBorder="1" applyAlignment="1" applyProtection="1">
      <alignment vertical="center"/>
    </xf>
    <xf numFmtId="164" fontId="8" fillId="0" borderId="10" xfId="2" applyFont="1" applyBorder="1" applyAlignment="1" applyProtection="1">
      <alignment vertical="center"/>
    </xf>
    <xf numFmtId="164" fontId="8" fillId="0" borderId="1" xfId="2" applyFont="1" applyBorder="1" applyAlignment="1" applyProtection="1">
      <alignment vertical="center"/>
    </xf>
    <xf numFmtId="164" fontId="8" fillId="3" borderId="20" xfId="2" applyNumberFormat="1" applyFont="1" applyFill="1" applyBorder="1" applyAlignment="1" applyProtection="1">
      <alignment horizontal="right" vertical="center"/>
    </xf>
    <xf numFmtId="164" fontId="8" fillId="3" borderId="15" xfId="2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49" fontId="4" fillId="2" borderId="3" xfId="1" applyNumberFormat="1" applyFont="1" applyFill="1" applyBorder="1" applyAlignment="1" applyProtection="1">
      <alignment horizontal="center"/>
    </xf>
    <xf numFmtId="0" fontId="3" fillId="2" borderId="3" xfId="2" applyNumberFormat="1" applyFont="1" applyFill="1" applyBorder="1" applyAlignment="1" applyProtection="1">
      <alignment horizontal="right"/>
    </xf>
    <xf numFmtId="0" fontId="3" fillId="2" borderId="3" xfId="2" applyNumberFormat="1" applyFont="1" applyFill="1" applyBorder="1" applyAlignment="1" applyProtection="1">
      <alignment horizontal="center"/>
    </xf>
    <xf numFmtId="44" fontId="3" fillId="2" borderId="3" xfId="1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44" fontId="1" fillId="0" borderId="0" xfId="1" applyFont="1" applyAlignment="1" applyProtection="1">
      <alignment horizontal="center"/>
    </xf>
    <xf numFmtId="44" fontId="1" fillId="0" borderId="0" xfId="1" applyFont="1" applyAlignment="1" applyProtection="1">
      <alignment horizontal="center" wrapText="1"/>
    </xf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center"/>
      <protection locked="0"/>
    </xf>
    <xf numFmtId="44" fontId="1" fillId="0" borderId="0" xfId="1" applyFont="1" applyAlignment="1" applyProtection="1">
      <alignment horizontal="center"/>
      <protection locked="0"/>
    </xf>
    <xf numFmtId="44" fontId="1" fillId="0" borderId="0" xfId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Protection="1"/>
    <xf numFmtId="0" fontId="1" fillId="9" borderId="3" xfId="2" applyNumberFormat="1" applyFont="1" applyFill="1" applyBorder="1" applyAlignment="1" applyProtection="1">
      <alignment horizontal="center" wrapText="1"/>
      <protection locked="0"/>
    </xf>
    <xf numFmtId="164" fontId="1" fillId="9" borderId="3" xfId="2" applyFont="1" applyFill="1" applyBorder="1" applyAlignment="1" applyProtection="1">
      <alignment horizontal="center"/>
      <protection locked="0"/>
    </xf>
    <xf numFmtId="164" fontId="1" fillId="9" borderId="3" xfId="2" applyFont="1" applyFill="1" applyBorder="1" applyAlignment="1" applyProtection="1">
      <alignment horizontal="center" wrapText="1"/>
      <protection locked="0"/>
    </xf>
    <xf numFmtId="44" fontId="1" fillId="9" borderId="3" xfId="1" applyFont="1" applyFill="1" applyBorder="1" applyAlignment="1" applyProtection="1">
      <alignment horizontal="center" wrapText="1"/>
      <protection locked="0"/>
    </xf>
    <xf numFmtId="49" fontId="18" fillId="9" borderId="0" xfId="2" applyNumberFormat="1" applyFont="1" applyFill="1" applyAlignment="1" applyProtection="1">
      <alignment horizontal="left"/>
      <protection locked="0"/>
    </xf>
    <xf numFmtId="164" fontId="18" fillId="9" borderId="0" xfId="2" applyNumberFormat="1" applyFont="1" applyFill="1" applyAlignment="1" applyProtection="1">
      <alignment horizontal="left"/>
      <protection locked="0"/>
    </xf>
    <xf numFmtId="164" fontId="18" fillId="9" borderId="0" xfId="2" applyNumberFormat="1" applyFont="1" applyFill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 vertical="center"/>
    </xf>
    <xf numFmtId="44" fontId="1" fillId="0" borderId="36" xfId="1" applyFont="1" applyBorder="1" applyAlignment="1" applyProtection="1">
      <alignment horizontal="center"/>
    </xf>
    <xf numFmtId="44" fontId="1" fillId="0" borderId="6" xfId="1" applyFont="1" applyBorder="1" applyAlignment="1" applyProtection="1">
      <alignment horizontal="center"/>
    </xf>
    <xf numFmtId="44" fontId="1" fillId="0" borderId="3" xfId="1" applyFont="1" applyBorder="1" applyAlignment="1" applyProtection="1">
      <alignment horizontal="center"/>
    </xf>
    <xf numFmtId="44" fontId="1" fillId="0" borderId="40" xfId="1" applyFont="1" applyBorder="1" applyAlignment="1" applyProtection="1">
      <alignment horizontal="center"/>
    </xf>
    <xf numFmtId="44" fontId="1" fillId="0" borderId="2" xfId="1" applyFont="1" applyBorder="1" applyAlignment="1" applyProtection="1">
      <alignment horizontal="center"/>
    </xf>
    <xf numFmtId="44" fontId="1" fillId="0" borderId="0" xfId="1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0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64" fontId="3" fillId="5" borderId="0" xfId="2" applyFont="1" applyFill="1" applyBorder="1" applyAlignment="1" applyProtection="1">
      <alignment horizontal="left"/>
    </xf>
    <xf numFmtId="165" fontId="1" fillId="0" borderId="0" xfId="1" applyNumberFormat="1" applyFont="1" applyProtection="1"/>
    <xf numFmtId="0" fontId="1" fillId="0" borderId="0" xfId="0" applyFont="1" applyFill="1" applyProtection="1"/>
    <xf numFmtId="164" fontId="4" fillId="0" borderId="0" xfId="2" applyFont="1" applyFill="1" applyBorder="1" applyAlignment="1" applyProtection="1">
      <alignment horizontal="left"/>
    </xf>
    <xf numFmtId="44" fontId="1" fillId="0" borderId="0" xfId="1" applyFont="1" applyProtection="1"/>
    <xf numFmtId="44" fontId="1" fillId="0" borderId="0" xfId="1" applyFont="1" applyBorder="1" applyProtection="1"/>
    <xf numFmtId="165" fontId="1" fillId="0" borderId="0" xfId="0" applyNumberFormat="1" applyFont="1" applyProtection="1"/>
    <xf numFmtId="0" fontId="19" fillId="5" borderId="0" xfId="0" applyFont="1" applyFill="1" applyProtection="1"/>
    <xf numFmtId="44" fontId="19" fillId="5" borderId="0" xfId="1" applyFont="1" applyFill="1" applyProtection="1"/>
    <xf numFmtId="0" fontId="3" fillId="6" borderId="0" xfId="0" applyFont="1" applyFill="1" applyBorder="1" applyProtection="1"/>
    <xf numFmtId="164" fontId="4" fillId="6" borderId="0" xfId="2" applyFont="1" applyFill="1" applyBorder="1" applyAlignment="1" applyProtection="1">
      <alignment horizontal="center"/>
    </xf>
    <xf numFmtId="0" fontId="1" fillId="6" borderId="0" xfId="0" applyFont="1" applyFill="1" applyBorder="1" applyProtection="1"/>
    <xf numFmtId="0" fontId="4" fillId="6" borderId="0" xfId="0" applyFont="1" applyFill="1" applyBorder="1" applyAlignment="1" applyProtection="1">
      <alignment horizontal="center"/>
    </xf>
    <xf numFmtId="9" fontId="20" fillId="6" borderId="0" xfId="0" applyNumberFormat="1" applyFont="1" applyFill="1" applyBorder="1" applyAlignment="1" applyProtection="1">
      <alignment horizontal="center"/>
    </xf>
    <xf numFmtId="0" fontId="1" fillId="0" borderId="0" xfId="0" applyFont="1" applyBorder="1" applyProtection="1"/>
    <xf numFmtId="165" fontId="1" fillId="0" borderId="0" xfId="1" applyNumberFormat="1" applyFont="1" applyBorder="1" applyProtection="1"/>
    <xf numFmtId="44" fontId="1" fillId="0" borderId="0" xfId="0" applyNumberFormat="1" applyFont="1" applyBorder="1" applyProtection="1"/>
    <xf numFmtId="44" fontId="0" fillId="0" borderId="0" xfId="0" applyNumberFormat="1" applyBorder="1" applyProtection="1"/>
    <xf numFmtId="44" fontId="0" fillId="0" borderId="0" xfId="0" applyNumberFormat="1" applyProtection="1"/>
    <xf numFmtId="0" fontId="19" fillId="6" borderId="0" xfId="0" applyFont="1" applyFill="1" applyProtection="1"/>
    <xf numFmtId="165" fontId="19" fillId="6" borderId="0" xfId="1" applyNumberFormat="1" applyFont="1" applyFill="1" applyProtection="1"/>
    <xf numFmtId="0" fontId="19" fillId="0" borderId="0" xfId="0" applyFont="1" applyFill="1" applyProtection="1"/>
    <xf numFmtId="165" fontId="19" fillId="0" borderId="0" xfId="1" applyNumberFormat="1" applyFont="1" applyFill="1" applyProtection="1"/>
    <xf numFmtId="0" fontId="21" fillId="0" borderId="0" xfId="0" applyFont="1" applyProtection="1"/>
    <xf numFmtId="165" fontId="21" fillId="0" borderId="0" xfId="1" applyNumberFormat="1" applyFont="1" applyProtection="1"/>
    <xf numFmtId="0" fontId="3" fillId="0" borderId="0" xfId="0" applyFont="1" applyProtection="1"/>
    <xf numFmtId="165" fontId="3" fillId="0" borderId="0" xfId="1" applyNumberFormat="1" applyFont="1" applyProtection="1"/>
    <xf numFmtId="0" fontId="3" fillId="0" borderId="30" xfId="0" applyFont="1" applyBorder="1" applyProtection="1"/>
    <xf numFmtId="165" fontId="1" fillId="0" borderId="30" xfId="1" applyNumberFormat="1" applyFont="1" applyBorder="1" applyProtection="1"/>
    <xf numFmtId="165" fontId="3" fillId="0" borderId="30" xfId="1" applyNumberFormat="1" applyFont="1" applyBorder="1" applyProtection="1"/>
    <xf numFmtId="0" fontId="1" fillId="0" borderId="30" xfId="0" applyFont="1" applyBorder="1" applyProtection="1"/>
    <xf numFmtId="0" fontId="0" fillId="0" borderId="30" xfId="0" applyBorder="1" applyProtection="1"/>
    <xf numFmtId="0" fontId="19" fillId="7" borderId="30" xfId="0" applyFont="1" applyFill="1" applyBorder="1" applyProtection="1"/>
    <xf numFmtId="0" fontId="4" fillId="8" borderId="0" xfId="0" applyFont="1" applyFill="1" applyProtection="1"/>
    <xf numFmtId="0" fontId="19" fillId="0" borderId="0" xfId="0" applyFont="1" applyProtection="1"/>
    <xf numFmtId="165" fontId="19" fillId="0" borderId="0" xfId="1" applyNumberFormat="1" applyFont="1" applyProtection="1"/>
    <xf numFmtId="166" fontId="0" fillId="0" borderId="0" xfId="0" applyNumberFormat="1" applyProtection="1"/>
    <xf numFmtId="166" fontId="0" fillId="0" borderId="1" xfId="0" applyNumberFormat="1" applyBorder="1" applyProtection="1"/>
    <xf numFmtId="44" fontId="0" fillId="0" borderId="0" xfId="1" applyFont="1" applyProtection="1"/>
    <xf numFmtId="44" fontId="1" fillId="0" borderId="0" xfId="1" applyFont="1" applyFill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wrapText="1"/>
    </xf>
    <xf numFmtId="49" fontId="4" fillId="2" borderId="3" xfId="2" applyNumberFormat="1" applyFont="1" applyFill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center"/>
    </xf>
    <xf numFmtId="49" fontId="3" fillId="2" borderId="3" xfId="2" applyNumberFormat="1" applyFont="1" applyFill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/>
    <xf numFmtId="49" fontId="1" fillId="0" borderId="0" xfId="0" applyNumberFormat="1" applyFont="1" applyProtection="1">
      <protection locked="0"/>
    </xf>
    <xf numFmtId="0" fontId="1" fillId="0" borderId="0" xfId="0" applyNumberFormat="1" applyFont="1" applyProtection="1"/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Protection="1">
      <protection locked="0"/>
    </xf>
    <xf numFmtId="0" fontId="1" fillId="0" borderId="2" xfId="0" applyFont="1" applyBorder="1" applyAlignment="1" applyProtection="1">
      <alignment horizontal="center" wrapText="1"/>
    </xf>
    <xf numFmtId="164" fontId="12" fillId="10" borderId="22" xfId="2" applyNumberFormat="1" applyFont="1" applyFill="1" applyBorder="1" applyAlignment="1" applyProtection="1">
      <alignment horizontal="right" vertical="center"/>
    </xf>
    <xf numFmtId="0" fontId="0" fillId="11" borderId="34" xfId="0" applyFill="1" applyBorder="1" applyProtection="1">
      <protection locked="0"/>
    </xf>
    <xf numFmtId="0" fontId="0" fillId="11" borderId="35" xfId="0" applyFill="1" applyBorder="1" applyProtection="1">
      <protection locked="0"/>
    </xf>
    <xf numFmtId="164" fontId="8" fillId="11" borderId="12" xfId="2" applyFont="1" applyFill="1" applyBorder="1" applyProtection="1">
      <protection locked="0"/>
    </xf>
    <xf numFmtId="0" fontId="0" fillId="11" borderId="0" xfId="0" applyFill="1" applyBorder="1" applyProtection="1">
      <protection locked="0"/>
    </xf>
    <xf numFmtId="0" fontId="0" fillId="11" borderId="11" xfId="0" applyFill="1" applyBorder="1" applyProtection="1">
      <protection locked="0"/>
    </xf>
    <xf numFmtId="39" fontId="8" fillId="11" borderId="12" xfId="2" applyNumberFormat="1" applyFont="1" applyFill="1" applyBorder="1" applyAlignment="1" applyProtection="1">
      <alignment horizontal="left" vertical="center"/>
      <protection locked="0"/>
    </xf>
    <xf numFmtId="0" fontId="0" fillId="11" borderId="0" xfId="0" applyFill="1" applyBorder="1" applyAlignment="1" applyProtection="1">
      <alignment horizontal="left" vertical="center"/>
      <protection locked="0"/>
    </xf>
    <xf numFmtId="0" fontId="0" fillId="11" borderId="11" xfId="0" applyFill="1" applyBorder="1" applyAlignment="1" applyProtection="1">
      <alignment horizontal="left" vertical="center"/>
      <protection locked="0"/>
    </xf>
    <xf numFmtId="0" fontId="0" fillId="11" borderId="11" xfId="0" applyFill="1" applyBorder="1" applyAlignment="1" applyProtection="1">
      <alignment vertical="center"/>
      <protection locked="0"/>
    </xf>
    <xf numFmtId="164" fontId="8" fillId="11" borderId="12" xfId="2" applyFont="1" applyFill="1" applyBorder="1" applyAlignment="1" applyProtection="1">
      <alignment vertical="center"/>
      <protection locked="0"/>
    </xf>
    <xf numFmtId="164" fontId="8" fillId="11" borderId="10" xfId="2" applyFont="1" applyFill="1" applyBorder="1" applyProtection="1">
      <protection locked="0"/>
    </xf>
    <xf numFmtId="0" fontId="0" fillId="11" borderId="1" xfId="0" applyFill="1" applyBorder="1" applyProtection="1">
      <protection locked="0"/>
    </xf>
    <xf numFmtId="0" fontId="0" fillId="11" borderId="9" xfId="0" applyFill="1" applyBorder="1" applyProtection="1">
      <protection locked="0"/>
    </xf>
    <xf numFmtId="0" fontId="1" fillId="9" borderId="41" xfId="0" applyFont="1" applyFill="1" applyBorder="1" applyAlignment="1" applyProtection="1">
      <alignment horizontal="center" wrapText="1"/>
      <protection locked="0"/>
    </xf>
    <xf numFmtId="44" fontId="0" fillId="9" borderId="3" xfId="1" applyFont="1" applyFill="1" applyBorder="1" applyProtection="1">
      <protection locked="0"/>
    </xf>
    <xf numFmtId="164" fontId="4" fillId="5" borderId="0" xfId="2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 wrapText="1"/>
    </xf>
    <xf numFmtId="164" fontId="3" fillId="2" borderId="3" xfId="2" applyNumberFormat="1" applyFont="1" applyFill="1" applyBorder="1" applyAlignment="1" applyProtection="1">
      <alignment horizontal="center"/>
    </xf>
    <xf numFmtId="44" fontId="1" fillId="10" borderId="3" xfId="1" applyFont="1" applyFill="1" applyBorder="1" applyAlignment="1" applyProtection="1">
      <alignment horizontal="center" wrapText="1"/>
    </xf>
    <xf numFmtId="0" fontId="1" fillId="9" borderId="42" xfId="0" applyFont="1" applyFill="1" applyBorder="1" applyAlignment="1" applyProtection="1">
      <alignment horizontal="center" wrapText="1"/>
      <protection locked="0"/>
    </xf>
    <xf numFmtId="44" fontId="0" fillId="9" borderId="2" xfId="1" applyFont="1" applyFill="1" applyBorder="1" applyProtection="1">
      <protection locked="0"/>
    </xf>
    <xf numFmtId="0" fontId="0" fillId="9" borderId="2" xfId="0" applyFill="1" applyBorder="1" applyProtection="1">
      <protection locked="0"/>
    </xf>
    <xf numFmtId="39" fontId="15" fillId="11" borderId="43" xfId="2" applyNumberFormat="1" applyFont="1" applyFill="1" applyBorder="1" applyAlignment="1" applyProtection="1">
      <alignment horizontal="left" vertical="center"/>
      <protection locked="0"/>
    </xf>
    <xf numFmtId="39" fontId="14" fillId="11" borderId="44" xfId="2" applyNumberFormat="1" applyFont="1" applyFill="1" applyBorder="1" applyAlignment="1" applyProtection="1">
      <alignment horizontal="center" vertical="center"/>
      <protection locked="0"/>
    </xf>
    <xf numFmtId="39" fontId="14" fillId="11" borderId="45" xfId="2" applyNumberFormat="1" applyFont="1" applyFill="1" applyBorder="1" applyAlignment="1" applyProtection="1">
      <alignment horizontal="center" vertical="center"/>
      <protection locked="0"/>
    </xf>
    <xf numFmtId="7" fontId="11" fillId="0" borderId="3" xfId="2" applyNumberFormat="1" applyFont="1" applyBorder="1" applyAlignment="1" applyProtection="1">
      <alignment vertical="center"/>
      <protection locked="0"/>
    </xf>
    <xf numFmtId="44" fontId="1" fillId="0" borderId="30" xfId="1" applyFont="1" applyBorder="1" applyProtection="1"/>
    <xf numFmtId="44" fontId="1" fillId="0" borderId="38" xfId="1" applyFont="1" applyBorder="1" applyProtection="1"/>
    <xf numFmtId="0" fontId="19" fillId="0" borderId="1" xfId="0" applyFont="1" applyBorder="1" applyProtection="1"/>
    <xf numFmtId="44" fontId="1" fillId="0" borderId="1" xfId="1" applyFont="1" applyBorder="1" applyProtection="1"/>
    <xf numFmtId="0" fontId="1" fillId="0" borderId="0" xfId="0" applyFont="1" applyBorder="1" applyAlignment="1" applyProtection="1">
      <alignment horizontal="center"/>
    </xf>
    <xf numFmtId="49" fontId="4" fillId="2" borderId="3" xfId="2" applyNumberFormat="1" applyFont="1" applyFill="1" applyBorder="1" applyAlignment="1" applyProtection="1">
      <alignment horizontal="center"/>
    </xf>
    <xf numFmtId="44" fontId="19" fillId="0" borderId="0" xfId="1" applyFont="1" applyFill="1" applyProtection="1"/>
    <xf numFmtId="0" fontId="22" fillId="0" borderId="0" xfId="0" applyFont="1" applyBorder="1" applyProtection="1"/>
    <xf numFmtId="42" fontId="3" fillId="2" borderId="3" xfId="1" applyNumberFormat="1" applyFont="1" applyFill="1" applyBorder="1" applyAlignment="1" applyProtection="1">
      <alignment horizontal="center"/>
    </xf>
    <xf numFmtId="166" fontId="1" fillId="9" borderId="3" xfId="2" applyNumberFormat="1" applyFont="1" applyFill="1" applyBorder="1" applyAlignment="1" applyProtection="1">
      <alignment horizontal="center" wrapText="1"/>
      <protection locked="0"/>
    </xf>
    <xf numFmtId="166" fontId="1" fillId="9" borderId="3" xfId="1" applyNumberFormat="1" applyFont="1" applyFill="1" applyBorder="1" applyAlignment="1" applyProtection="1">
      <alignment horizontal="center" wrapText="1"/>
      <protection locked="0"/>
    </xf>
    <xf numFmtId="49" fontId="1" fillId="9" borderId="3" xfId="2" applyNumberFormat="1" applyFont="1" applyFill="1" applyBorder="1" applyAlignment="1" applyProtection="1">
      <alignment horizontal="center" wrapText="1"/>
      <protection locked="0"/>
    </xf>
    <xf numFmtId="0" fontId="1" fillId="12" borderId="2" xfId="0" applyNumberFormat="1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wrapText="1"/>
    </xf>
    <xf numFmtId="49" fontId="4" fillId="2" borderId="4" xfId="1" applyNumberFormat="1" applyFont="1" applyFill="1" applyBorder="1" applyAlignment="1" applyProtection="1">
      <alignment horizontal="center" wrapText="1"/>
    </xf>
    <xf numFmtId="49" fontId="4" fillId="2" borderId="2" xfId="1" applyNumberFormat="1" applyFont="1" applyFill="1" applyBorder="1" applyAlignment="1" applyProtection="1">
      <alignment horizontal="center" wrapText="1"/>
    </xf>
    <xf numFmtId="49" fontId="4" fillId="2" borderId="5" xfId="1" applyNumberFormat="1" applyFont="1" applyFill="1" applyBorder="1" applyAlignment="1" applyProtection="1">
      <alignment horizontal="center" wrapText="1"/>
    </xf>
    <xf numFmtId="49" fontId="4" fillId="2" borderId="6" xfId="1" applyNumberFormat="1" applyFont="1" applyFill="1" applyBorder="1" applyAlignment="1" applyProtection="1">
      <alignment horizontal="center" wrapText="1"/>
    </xf>
    <xf numFmtId="49" fontId="4" fillId="2" borderId="4" xfId="2" applyNumberFormat="1" applyFont="1" applyFill="1" applyBorder="1" applyAlignment="1" applyProtection="1">
      <alignment horizontal="center" wrapText="1"/>
    </xf>
    <xf numFmtId="49" fontId="4" fillId="2" borderId="2" xfId="2" applyNumberFormat="1" applyFont="1" applyFill="1" applyBorder="1" applyAlignment="1" applyProtection="1">
      <alignment horizontal="center" wrapText="1"/>
    </xf>
    <xf numFmtId="44" fontId="1" fillId="10" borderId="3" xfId="1" applyNumberFormat="1" applyFont="1" applyFill="1" applyBorder="1" applyAlignment="1" applyProtection="1">
      <alignment horizontal="center" wrapText="1"/>
    </xf>
    <xf numFmtId="44" fontId="3" fillId="2" borderId="3" xfId="2" applyNumberFormat="1" applyFont="1" applyFill="1" applyBorder="1" applyAlignment="1" applyProtection="1">
      <alignment horizontal="center"/>
    </xf>
    <xf numFmtId="44" fontId="1" fillId="9" borderId="3" xfId="2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</xf>
    <xf numFmtId="164" fontId="25" fillId="11" borderId="29" xfId="2" applyFont="1" applyFill="1" applyBorder="1" applyProtection="1">
      <protection locked="0"/>
    </xf>
    <xf numFmtId="39" fontId="26" fillId="0" borderId="0" xfId="2" applyNumberFormat="1" applyFont="1" applyFill="1" applyBorder="1" applyAlignment="1" applyProtection="1">
      <alignment vertical="center"/>
    </xf>
    <xf numFmtId="0" fontId="22" fillId="0" borderId="0" xfId="0" applyFont="1" applyAlignment="1" applyProtection="1">
      <alignment horizontal="center" wrapText="1"/>
    </xf>
    <xf numFmtId="0" fontId="22" fillId="0" borderId="0" xfId="0" applyFont="1" applyProtection="1"/>
    <xf numFmtId="0" fontId="22" fillId="0" borderId="0" xfId="0" applyFont="1"/>
    <xf numFmtId="49" fontId="4" fillId="2" borderId="4" xfId="2" applyNumberFormat="1" applyFont="1" applyFill="1" applyBorder="1" applyAlignment="1" applyProtection="1">
      <alignment horizontal="center" wrapText="1"/>
    </xf>
    <xf numFmtId="49" fontId="4" fillId="2" borderId="2" xfId="2" applyNumberFormat="1" applyFont="1" applyFill="1" applyBorder="1" applyAlignment="1" applyProtection="1">
      <alignment horizontal="center" wrapText="1"/>
    </xf>
    <xf numFmtId="44" fontId="1" fillId="9" borderId="3" xfId="1" applyFont="1" applyFill="1" applyBorder="1" applyAlignment="1" applyProtection="1">
      <alignment horizontal="center" wrapText="1"/>
    </xf>
    <xf numFmtId="0" fontId="1" fillId="1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14" borderId="2" xfId="0" applyFont="1" applyFill="1" applyBorder="1" applyAlignment="1" applyProtection="1">
      <alignment horizontal="center" vertical="center" wrapText="1"/>
      <protection locked="0"/>
    </xf>
    <xf numFmtId="3" fontId="1" fillId="14" borderId="2" xfId="0" applyNumberFormat="1" applyFont="1" applyFill="1" applyBorder="1" applyAlignment="1" applyProtection="1">
      <alignment horizontal="center" vertical="center" wrapText="1"/>
      <protection locked="0"/>
    </xf>
    <xf numFmtId="167" fontId="1" fillId="14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14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/>
    <xf numFmtId="0" fontId="5" fillId="9" borderId="0" xfId="0" applyFont="1" applyFill="1" applyBorder="1" applyAlignment="1" applyProtection="1"/>
    <xf numFmtId="0" fontId="5" fillId="9" borderId="0" xfId="0" applyFont="1" applyFill="1" applyBorder="1" applyAlignment="1" applyProtection="1">
      <alignment vertical="center"/>
    </xf>
    <xf numFmtId="0" fontId="8" fillId="0" borderId="22" xfId="2" applyNumberFormat="1" applyFont="1" applyBorder="1" applyAlignment="1" applyProtection="1">
      <alignment horizontal="right" vertical="center"/>
    </xf>
    <xf numFmtId="0" fontId="1" fillId="10" borderId="0" xfId="0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center"/>
    </xf>
    <xf numFmtId="0" fontId="1" fillId="0" borderId="0" xfId="0" applyFont="1" applyFill="1" applyBorder="1" applyAlignment="1" applyProtection="1">
      <alignment horizontal="center" vertical="center"/>
    </xf>
    <xf numFmtId="164" fontId="14" fillId="0" borderId="0" xfId="2" applyFont="1" applyAlignment="1" applyProtection="1">
      <alignment horizontal="left"/>
    </xf>
    <xf numFmtId="164" fontId="14" fillId="0" borderId="0" xfId="2" applyNumberFormat="1" applyFont="1" applyAlignment="1" applyProtection="1"/>
    <xf numFmtId="49" fontId="0" fillId="10" borderId="0" xfId="0" applyNumberFormat="1" applyFill="1"/>
    <xf numFmtId="49" fontId="0" fillId="10" borderId="0" xfId="0" applyNumberFormat="1" applyFill="1" applyProtection="1"/>
    <xf numFmtId="0" fontId="0" fillId="10" borderId="0" xfId="0" applyFill="1" applyProtection="1"/>
    <xf numFmtId="49" fontId="1" fillId="12" borderId="0" xfId="0" applyNumberFormat="1" applyFont="1" applyFill="1" applyBorder="1" applyAlignment="1" applyProtection="1">
      <alignment horizontal="center" vertical="center"/>
      <protection locked="0"/>
    </xf>
    <xf numFmtId="164" fontId="4" fillId="0" borderId="0" xfId="2" applyFont="1" applyFill="1" applyBorder="1" applyAlignment="1" applyProtection="1">
      <alignment horizontal="center"/>
    </xf>
    <xf numFmtId="168" fontId="1" fillId="0" borderId="22" xfId="2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168" fontId="0" fillId="0" borderId="0" xfId="0" applyNumberFormat="1" applyProtection="1"/>
    <xf numFmtId="0" fontId="5" fillId="10" borderId="0" xfId="0" applyFont="1" applyFill="1" applyBorder="1" applyAlignment="1" applyProtection="1">
      <alignment horizontal="left" vertical="center"/>
    </xf>
    <xf numFmtId="0" fontId="28" fillId="0" borderId="0" xfId="0" applyFont="1" applyAlignment="1" applyProtection="1">
      <alignment horizontal="center"/>
    </xf>
    <xf numFmtId="0" fontId="29" fillId="0" borderId="0" xfId="0" applyFont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center"/>
    </xf>
    <xf numFmtId="0" fontId="1" fillId="9" borderId="0" xfId="0" applyFont="1" applyFill="1" applyBorder="1" applyAlignment="1" applyProtection="1">
      <alignment horizontal="center" vertical="center"/>
    </xf>
    <xf numFmtId="0" fontId="1" fillId="10" borderId="0" xfId="0" applyFont="1" applyFill="1" applyBorder="1" applyAlignment="1" applyProtection="1">
      <alignment horizontal="left" vertical="center"/>
    </xf>
    <xf numFmtId="0" fontId="1" fillId="0" borderId="37" xfId="0" applyFont="1" applyBorder="1" applyAlignment="1" applyProtection="1">
      <alignment horizontal="center"/>
    </xf>
    <xf numFmtId="0" fontId="1" fillId="0" borderId="38" xfId="0" applyFont="1" applyBorder="1" applyAlignment="1" applyProtection="1">
      <alignment horizontal="center"/>
    </xf>
    <xf numFmtId="0" fontId="1" fillId="0" borderId="39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4" fillId="2" borderId="3" xfId="2" applyNumberFormat="1" applyFont="1" applyFill="1" applyBorder="1" applyAlignment="1" applyProtection="1">
      <alignment horizontal="center"/>
    </xf>
    <xf numFmtId="49" fontId="6" fillId="0" borderId="46" xfId="0" applyNumberFormat="1" applyFont="1" applyFill="1" applyBorder="1" applyAlignment="1" applyProtection="1">
      <alignment horizontal="center" vertical="center" wrapText="1"/>
    </xf>
    <xf numFmtId="49" fontId="6" fillId="0" borderId="47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6" fillId="0" borderId="22" xfId="0" applyNumberFormat="1" applyFont="1" applyFill="1" applyBorder="1" applyAlignment="1" applyProtection="1">
      <alignment horizontal="center" vertical="center" wrapText="1"/>
    </xf>
    <xf numFmtId="49" fontId="6" fillId="0" borderId="30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0" fontId="1" fillId="9" borderId="30" xfId="0" applyFont="1" applyFill="1" applyBorder="1" applyAlignment="1" applyProtection="1">
      <alignment horizontal="left"/>
    </xf>
    <xf numFmtId="49" fontId="4" fillId="2" borderId="3" xfId="2" applyNumberFormat="1" applyFont="1" applyFill="1" applyBorder="1" applyAlignment="1" applyProtection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</xf>
    <xf numFmtId="49" fontId="4" fillId="2" borderId="3" xfId="1" applyNumberFormat="1" applyFont="1" applyFill="1" applyBorder="1" applyAlignment="1" applyProtection="1">
      <alignment horizontal="center" wrapText="1"/>
    </xf>
    <xf numFmtId="0" fontId="1" fillId="0" borderId="22" xfId="0" applyFont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49" fontId="4" fillId="2" borderId="4" xfId="2" applyNumberFormat="1" applyFont="1" applyFill="1" applyBorder="1" applyAlignment="1" applyProtection="1">
      <alignment horizontal="center" wrapText="1"/>
    </xf>
    <xf numFmtId="49" fontId="4" fillId="2" borderId="2" xfId="2" applyNumberFormat="1" applyFont="1" applyFill="1" applyBorder="1" applyAlignment="1" applyProtection="1">
      <alignment horizontal="center" wrapText="1"/>
    </xf>
    <xf numFmtId="49" fontId="4" fillId="0" borderId="3" xfId="1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2" borderId="4" xfId="1" applyNumberFormat="1" applyFont="1" applyFill="1" applyBorder="1" applyAlignment="1" applyProtection="1">
      <alignment horizontal="center" wrapText="1"/>
    </xf>
    <xf numFmtId="49" fontId="4" fillId="2" borderId="2" xfId="1" applyNumberFormat="1" applyFont="1" applyFill="1" applyBorder="1" applyAlignment="1" applyProtection="1">
      <alignment horizontal="center" wrapText="1"/>
    </xf>
    <xf numFmtId="49" fontId="4" fillId="2" borderId="4" xfId="2" applyNumberFormat="1" applyFont="1" applyFill="1" applyBorder="1" applyAlignment="1" applyProtection="1">
      <alignment horizontal="center"/>
    </xf>
    <xf numFmtId="49" fontId="4" fillId="2" borderId="2" xfId="2" applyNumberFormat="1" applyFont="1" applyFill="1" applyBorder="1" applyAlignment="1" applyProtection="1">
      <alignment horizontal="center"/>
    </xf>
    <xf numFmtId="49" fontId="4" fillId="2" borderId="5" xfId="2" applyNumberFormat="1" applyFont="1" applyFill="1" applyBorder="1" applyAlignment="1" applyProtection="1">
      <alignment horizontal="center" vertical="center"/>
    </xf>
    <xf numFmtId="49" fontId="4" fillId="2" borderId="4" xfId="2" applyNumberFormat="1" applyFont="1" applyFill="1" applyBorder="1" applyAlignment="1" applyProtection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wrapText="1"/>
    </xf>
    <xf numFmtId="49" fontId="4" fillId="2" borderId="5" xfId="1" applyNumberFormat="1" applyFont="1" applyFill="1" applyBorder="1" applyAlignment="1" applyProtection="1">
      <alignment horizontal="center" wrapText="1"/>
    </xf>
    <xf numFmtId="49" fontId="4" fillId="2" borderId="6" xfId="1" applyNumberFormat="1" applyFont="1" applyFill="1" applyBorder="1" applyAlignment="1" applyProtection="1">
      <alignment horizontal="center" wrapText="1"/>
    </xf>
    <xf numFmtId="49" fontId="4" fillId="2" borderId="3" xfId="2" applyNumberFormat="1" applyFont="1" applyFill="1" applyBorder="1" applyAlignment="1" applyProtection="1">
      <alignment horizontal="center" wrapText="1"/>
    </xf>
    <xf numFmtId="0" fontId="4" fillId="13" borderId="1" xfId="0" applyFont="1" applyFill="1" applyBorder="1" applyAlignment="1" applyProtection="1">
      <alignment horizontal="center"/>
    </xf>
    <xf numFmtId="0" fontId="4" fillId="13" borderId="1" xfId="0" applyFont="1" applyFill="1" applyBorder="1" applyAlignment="1">
      <alignment horizontal="center"/>
    </xf>
    <xf numFmtId="0" fontId="6" fillId="0" borderId="1" xfId="0" applyFont="1" applyBorder="1" applyAlignment="1" applyProtection="1">
      <alignment horizontal="left" vertical="center" wrapText="1"/>
    </xf>
    <xf numFmtId="0" fontId="1" fillId="14" borderId="0" xfId="0" applyFont="1" applyFill="1" applyBorder="1" applyAlignment="1" applyProtection="1">
      <alignment horizontal="left"/>
    </xf>
    <xf numFmtId="0" fontId="1" fillId="12" borderId="0" xfId="0" applyFont="1" applyFill="1" applyBorder="1" applyAlignment="1" applyProtection="1">
      <alignment horizontal="left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/>
    </xf>
    <xf numFmtId="0" fontId="0" fillId="0" borderId="1" xfId="0" applyBorder="1" applyAlignment="1"/>
  </cellXfs>
  <cellStyles count="3">
    <cellStyle name="Currency" xfId="1" builtinId="4"/>
    <cellStyle name="Normal" xfId="0" builtinId="0"/>
    <cellStyle name="Normal_Sheet1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"/>
  <sheetViews>
    <sheetView zoomScale="50" zoomScaleNormal="50" workbookViewId="0">
      <pane ySplit="1" topLeftCell="A2" activePane="bottomLeft" state="frozen"/>
      <selection sqref="A1:C2"/>
      <selection pane="bottomLeft" activeCell="C3" sqref="C3"/>
    </sheetView>
  </sheetViews>
  <sheetFormatPr defaultColWidth="0" defaultRowHeight="13.2" zeroHeight="1" x14ac:dyDescent="0.25"/>
  <cols>
    <col min="1" max="1" width="12" style="54" customWidth="1"/>
    <col min="2" max="2" width="39" style="54" customWidth="1"/>
    <col min="3" max="8" width="17.5546875" style="54" customWidth="1"/>
    <col min="9" max="9" width="21.109375" style="54" customWidth="1"/>
    <col min="10" max="10" width="17.88671875" style="54" customWidth="1"/>
    <col min="11" max="13" width="17.5546875" style="54" customWidth="1"/>
    <col min="14" max="14" width="11.5546875" style="54" bestFit="1" customWidth="1"/>
    <col min="15" max="15" width="13.109375" style="54" bestFit="1" customWidth="1"/>
    <col min="16" max="16" width="19.5546875" style="54" bestFit="1" customWidth="1"/>
    <col min="17" max="17" width="17.88671875" style="54" customWidth="1"/>
    <col min="18" max="18" width="15.5546875" style="54" bestFit="1" customWidth="1"/>
    <col min="19" max="19" width="13.88671875" style="54" bestFit="1" customWidth="1"/>
    <col min="20" max="20" width="13" style="54" customWidth="1"/>
    <col min="21" max="22" width="9.109375" style="54" customWidth="1"/>
    <col min="23" max="23" width="0" style="54" hidden="1" customWidth="1"/>
    <col min="24" max="16384" width="9.109375" style="54" hidden="1"/>
  </cols>
  <sheetData>
    <row r="1" spans="1:23" s="256" customFormat="1" ht="27.6" x14ac:dyDescent="0.45">
      <c r="A1" s="275" t="s">
        <v>189</v>
      </c>
      <c r="B1" s="276"/>
      <c r="C1" s="276"/>
      <c r="D1" s="276"/>
      <c r="E1" s="276"/>
      <c r="F1" s="257" t="s">
        <v>118</v>
      </c>
      <c r="G1" s="257"/>
      <c r="H1" s="258"/>
      <c r="I1" s="274" t="s">
        <v>119</v>
      </c>
      <c r="J1" s="274"/>
      <c r="K1" s="274"/>
    </row>
    <row r="2" spans="1:23" x14ac:dyDescent="0.25">
      <c r="A2" s="127"/>
      <c r="B2" s="127"/>
      <c r="C2" s="128"/>
      <c r="D2" s="128"/>
      <c r="E2" s="128"/>
    </row>
    <row r="3" spans="1:23" ht="15.6" x14ac:dyDescent="0.3">
      <c r="B3" s="47" t="s">
        <v>91</v>
      </c>
      <c r="C3" s="124"/>
      <c r="D3" s="55"/>
      <c r="E3" s="56"/>
      <c r="F3" s="57"/>
      <c r="G3" s="57"/>
      <c r="H3" s="57"/>
      <c r="I3" s="57"/>
      <c r="J3" s="57"/>
      <c r="K3" s="58"/>
      <c r="L3" s="58"/>
      <c r="M3" s="58"/>
      <c r="N3" s="58"/>
      <c r="O3" s="58"/>
      <c r="P3" s="58"/>
    </row>
    <row r="4" spans="1:23" ht="15.6" x14ac:dyDescent="0.3">
      <c r="B4" s="47" t="s">
        <v>90</v>
      </c>
      <c r="C4" s="125"/>
      <c r="D4" s="57"/>
      <c r="E4" s="56"/>
      <c r="F4" s="57"/>
      <c r="G4" s="57"/>
      <c r="H4" s="59"/>
      <c r="I4" s="60" t="s">
        <v>89</v>
      </c>
      <c r="J4" s="126"/>
      <c r="K4" s="61"/>
      <c r="L4" s="58"/>
      <c r="M4" s="58"/>
      <c r="N4" s="58"/>
      <c r="O4" s="58"/>
      <c r="P4" s="58"/>
    </row>
    <row r="5" spans="1:23" ht="15.6" x14ac:dyDescent="0.3">
      <c r="B5" s="47" t="s">
        <v>88</v>
      </c>
      <c r="C5" s="125"/>
      <c r="D5" s="55"/>
      <c r="E5" s="56"/>
      <c r="F5" s="57"/>
      <c r="G5" s="57"/>
      <c r="H5" s="57"/>
      <c r="I5" s="57"/>
      <c r="J5" s="57"/>
      <c r="K5" s="58"/>
      <c r="L5" s="58"/>
      <c r="M5" s="58"/>
      <c r="N5" s="58"/>
      <c r="O5" s="58"/>
      <c r="P5" s="58"/>
    </row>
    <row r="6" spans="1:23" ht="15.6" x14ac:dyDescent="0.3">
      <c r="B6" s="47" t="s">
        <v>87</v>
      </c>
      <c r="C6" s="125"/>
      <c r="D6" s="57"/>
      <c r="E6" s="56"/>
      <c r="F6" s="57"/>
      <c r="G6" s="57"/>
      <c r="I6" s="47" t="s">
        <v>86</v>
      </c>
      <c r="J6" s="126"/>
      <c r="K6" s="58"/>
      <c r="L6" s="58"/>
      <c r="M6" s="58"/>
      <c r="N6" s="58"/>
      <c r="O6" s="58"/>
      <c r="P6" s="58"/>
    </row>
    <row r="7" spans="1:23" ht="16.2" thickBot="1" x14ac:dyDescent="0.35">
      <c r="B7" s="45"/>
      <c r="C7" s="46"/>
      <c r="D7" s="45"/>
      <c r="E7" s="45"/>
      <c r="F7" s="46"/>
      <c r="G7" s="46"/>
      <c r="H7" s="46"/>
      <c r="I7" s="46"/>
      <c r="J7" s="46"/>
      <c r="K7" s="46"/>
      <c r="L7" s="45"/>
      <c r="M7" s="44"/>
      <c r="N7" s="58"/>
      <c r="O7" s="58"/>
      <c r="P7" s="58"/>
    </row>
    <row r="8" spans="1:23" ht="15.6" x14ac:dyDescent="0.3">
      <c r="B8" s="43" t="s">
        <v>44</v>
      </c>
      <c r="C8" s="42" t="s">
        <v>44</v>
      </c>
      <c r="D8" s="41" t="s">
        <v>85</v>
      </c>
      <c r="E8" s="41" t="s">
        <v>84</v>
      </c>
      <c r="F8" s="41" t="s">
        <v>44</v>
      </c>
      <c r="G8" s="41"/>
      <c r="H8" s="41" t="s">
        <v>44</v>
      </c>
      <c r="I8" s="41" t="s">
        <v>44</v>
      </c>
      <c r="J8" s="41" t="s">
        <v>83</v>
      </c>
      <c r="K8" s="41" t="s">
        <v>82</v>
      </c>
      <c r="L8" s="40" t="s">
        <v>72</v>
      </c>
      <c r="M8" s="38" t="s">
        <v>72</v>
      </c>
      <c r="N8" s="58"/>
      <c r="O8" s="58"/>
      <c r="P8" s="243" t="s">
        <v>173</v>
      </c>
      <c r="Q8" s="192"/>
      <c r="R8" s="192"/>
      <c r="S8" s="192"/>
      <c r="T8" s="193"/>
      <c r="U8" s="62"/>
      <c r="V8" s="62"/>
      <c r="W8" s="62"/>
    </row>
    <row r="9" spans="1:23" ht="15.6" x14ac:dyDescent="0.3">
      <c r="B9" s="63"/>
      <c r="C9" s="36" t="s">
        <v>81</v>
      </c>
      <c r="D9" s="36" t="s">
        <v>80</v>
      </c>
      <c r="E9" s="36" t="s">
        <v>79</v>
      </c>
      <c r="F9" s="36" t="s">
        <v>78</v>
      </c>
      <c r="G9" s="39" t="s">
        <v>77</v>
      </c>
      <c r="H9" s="36" t="s">
        <v>76</v>
      </c>
      <c r="I9" s="36" t="s">
        <v>75</v>
      </c>
      <c r="J9" s="36" t="s">
        <v>74</v>
      </c>
      <c r="K9" s="36" t="s">
        <v>73</v>
      </c>
      <c r="L9" s="35" t="s">
        <v>133</v>
      </c>
      <c r="M9" s="38" t="s">
        <v>135</v>
      </c>
      <c r="N9" s="58"/>
      <c r="O9" s="58"/>
      <c r="P9" s="194"/>
      <c r="Q9" s="195"/>
      <c r="R9" s="195"/>
      <c r="S9" s="195"/>
      <c r="T9" s="196"/>
      <c r="U9" s="62"/>
      <c r="V9" s="62"/>
      <c r="W9" s="62"/>
    </row>
    <row r="10" spans="1:23" ht="15.6" x14ac:dyDescent="0.3">
      <c r="B10" s="37" t="s">
        <v>71</v>
      </c>
      <c r="C10" s="36" t="s">
        <v>70</v>
      </c>
      <c r="D10" s="36">
        <v>104</v>
      </c>
      <c r="E10" s="36" t="s">
        <v>69</v>
      </c>
      <c r="F10" s="36">
        <v>255</v>
      </c>
      <c r="G10" s="36">
        <v>253</v>
      </c>
      <c r="H10" s="36" t="s">
        <v>68</v>
      </c>
      <c r="I10" s="36" t="s">
        <v>67</v>
      </c>
      <c r="J10" s="36" t="s">
        <v>66</v>
      </c>
      <c r="K10" s="36" t="s">
        <v>65</v>
      </c>
      <c r="L10" s="35" t="s">
        <v>134</v>
      </c>
      <c r="M10" s="34" t="s">
        <v>76</v>
      </c>
      <c r="N10" s="58"/>
      <c r="O10" s="58"/>
      <c r="P10" s="194"/>
      <c r="Q10" s="195"/>
      <c r="R10" s="195"/>
      <c r="S10" s="195"/>
      <c r="T10" s="196"/>
      <c r="U10" s="62"/>
      <c r="V10" s="62"/>
      <c r="W10" s="62"/>
    </row>
    <row r="11" spans="1:23" ht="16.2" thickBot="1" x14ac:dyDescent="0.35"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6"/>
      <c r="M11" s="67"/>
      <c r="N11" s="58"/>
      <c r="O11" s="58"/>
      <c r="P11" s="194"/>
      <c r="Q11" s="195"/>
      <c r="R11" s="195"/>
      <c r="S11" s="195"/>
      <c r="T11" s="196"/>
      <c r="U11" s="62"/>
      <c r="V11" s="62"/>
      <c r="W11" s="62"/>
    </row>
    <row r="12" spans="1:23" s="70" customFormat="1" ht="30" customHeight="1" thickBot="1" x14ac:dyDescent="0.3">
      <c r="B12" s="32" t="s">
        <v>64</v>
      </c>
      <c r="C12" s="191">
        <v>1</v>
      </c>
      <c r="D12" s="31">
        <f>0.1*C12</f>
        <v>0.1</v>
      </c>
      <c r="E12" s="31">
        <f>0.9*$C12</f>
        <v>0.9</v>
      </c>
      <c r="F12" s="31">
        <f>0.5*C12</f>
        <v>0.5</v>
      </c>
      <c r="G12" s="31">
        <f>1*C12</f>
        <v>1</v>
      </c>
      <c r="H12" s="31">
        <v>0</v>
      </c>
      <c r="I12" s="31">
        <f>1*C12</f>
        <v>1</v>
      </c>
      <c r="J12" s="31">
        <v>0</v>
      </c>
      <c r="K12" s="31">
        <v>0</v>
      </c>
      <c r="L12" s="30">
        <f t="shared" ref="L12:L18" si="0">SUM(D12:K12)</f>
        <v>3.5</v>
      </c>
      <c r="M12" s="29">
        <f>L12-H12</f>
        <v>3.5</v>
      </c>
      <c r="N12" s="68"/>
      <c r="O12" s="68"/>
      <c r="P12" s="197"/>
      <c r="Q12" s="198"/>
      <c r="R12" s="198"/>
      <c r="S12" s="195"/>
      <c r="T12" s="199"/>
      <c r="U12" s="69"/>
      <c r="V12" s="69"/>
      <c r="W12" s="69"/>
    </row>
    <row r="13" spans="1:23" s="70" customFormat="1" ht="30" customHeight="1" thickBot="1" x14ac:dyDescent="0.3">
      <c r="B13" s="32" t="s">
        <v>191</v>
      </c>
      <c r="C13" s="191">
        <v>1</v>
      </c>
      <c r="D13" s="31">
        <f>0.1*C13</f>
        <v>0.1</v>
      </c>
      <c r="E13" s="31">
        <f>0.9*$C13</f>
        <v>0.9</v>
      </c>
      <c r="F13" s="31">
        <f>1*$C13</f>
        <v>1</v>
      </c>
      <c r="G13" s="33">
        <v>0</v>
      </c>
      <c r="H13" s="31">
        <f>4*$C13</f>
        <v>4</v>
      </c>
      <c r="I13" s="31">
        <f>2*$C13</f>
        <v>2</v>
      </c>
      <c r="J13" s="31">
        <v>0</v>
      </c>
      <c r="K13" s="31">
        <v>0</v>
      </c>
      <c r="L13" s="30">
        <f t="shared" si="0"/>
        <v>8</v>
      </c>
      <c r="M13" s="29">
        <f t="shared" ref="M13:M18" si="1">L13-H13</f>
        <v>4</v>
      </c>
      <c r="N13" s="68"/>
      <c r="O13" s="68"/>
      <c r="P13" s="215" t="s">
        <v>61</v>
      </c>
      <c r="Q13" s="216" t="s">
        <v>63</v>
      </c>
      <c r="R13" s="217" t="s">
        <v>62</v>
      </c>
      <c r="S13" s="217" t="s">
        <v>8</v>
      </c>
      <c r="T13" s="199"/>
      <c r="U13" s="69"/>
      <c r="V13" s="69"/>
      <c r="W13" s="69"/>
    </row>
    <row r="14" spans="1:23" s="70" customFormat="1" ht="30" customHeight="1" x14ac:dyDescent="0.25">
      <c r="B14" s="32" t="s">
        <v>60</v>
      </c>
      <c r="C14" s="191">
        <v>1</v>
      </c>
      <c r="D14" s="31">
        <f>0.5*C14</f>
        <v>0.5</v>
      </c>
      <c r="E14" s="31">
        <f>1*$C14</f>
        <v>1</v>
      </c>
      <c r="F14" s="31">
        <f>1*$C14</f>
        <v>1</v>
      </c>
      <c r="G14" s="31">
        <v>0</v>
      </c>
      <c r="H14" s="31">
        <f>4*$C14</f>
        <v>4</v>
      </c>
      <c r="I14" s="31">
        <f>2.5*$C14</f>
        <v>2.5</v>
      </c>
      <c r="J14" s="31">
        <f>0.2*$C14</f>
        <v>0.2</v>
      </c>
      <c r="K14" s="31">
        <f>0.2*$C14</f>
        <v>0.2</v>
      </c>
      <c r="L14" s="30">
        <f t="shared" si="0"/>
        <v>9.3999999999999986</v>
      </c>
      <c r="M14" s="29">
        <f t="shared" si="1"/>
        <v>5.3999999999999986</v>
      </c>
      <c r="N14" s="68"/>
      <c r="O14" s="68"/>
      <c r="P14" s="212" t="s">
        <v>124</v>
      </c>
      <c r="Q14" s="213"/>
      <c r="R14" s="214" t="s">
        <v>168</v>
      </c>
      <c r="S14" s="214"/>
      <c r="T14" s="199"/>
      <c r="U14" s="69"/>
      <c r="V14" s="69"/>
      <c r="W14" s="69"/>
    </row>
    <row r="15" spans="1:23" s="70" customFormat="1" ht="30" customHeight="1" x14ac:dyDescent="0.25">
      <c r="B15" s="32" t="s">
        <v>192</v>
      </c>
      <c r="C15" s="191">
        <v>1</v>
      </c>
      <c r="D15" s="31">
        <f>0.5*C15</f>
        <v>0.5</v>
      </c>
      <c r="E15" s="31">
        <f>2*$C15</f>
        <v>2</v>
      </c>
      <c r="F15" s="31">
        <f>1.5*$C15</f>
        <v>1.5</v>
      </c>
      <c r="G15" s="31">
        <v>0</v>
      </c>
      <c r="H15" s="31">
        <f>7*$C15</f>
        <v>7</v>
      </c>
      <c r="I15" s="31">
        <f>3.5*$C15</f>
        <v>3.5</v>
      </c>
      <c r="J15" s="31">
        <v>0</v>
      </c>
      <c r="K15" s="31">
        <v>0</v>
      </c>
      <c r="L15" s="30">
        <f t="shared" si="0"/>
        <v>14.5</v>
      </c>
      <c r="M15" s="29">
        <f t="shared" si="1"/>
        <v>7.5</v>
      </c>
      <c r="N15" s="68"/>
      <c r="O15" s="68"/>
      <c r="P15" s="205" t="s">
        <v>127</v>
      </c>
      <c r="Q15" s="206"/>
      <c r="R15" s="214" t="s">
        <v>138</v>
      </c>
      <c r="S15" s="214"/>
      <c r="T15" s="199"/>
      <c r="U15" s="69"/>
      <c r="V15" s="69"/>
      <c r="W15" s="69"/>
    </row>
    <row r="16" spans="1:23" s="70" customFormat="1" ht="30" customHeight="1" x14ac:dyDescent="0.25">
      <c r="B16" s="32" t="s">
        <v>58</v>
      </c>
      <c r="C16" s="191">
        <v>1</v>
      </c>
      <c r="D16" s="31">
        <f>0.5*C16</f>
        <v>0.5</v>
      </c>
      <c r="E16" s="31">
        <f>2*$C16</f>
        <v>2</v>
      </c>
      <c r="F16" s="31">
        <f>1.5*$C16</f>
        <v>1.5</v>
      </c>
      <c r="G16" s="31">
        <v>0</v>
      </c>
      <c r="H16" s="31">
        <f>7*$C16</f>
        <v>7</v>
      </c>
      <c r="I16" s="31">
        <f>4*$C16</f>
        <v>4</v>
      </c>
      <c r="J16" s="31">
        <f>4.5*$C16</f>
        <v>4.5</v>
      </c>
      <c r="K16" s="31">
        <f>2.5*$C16</f>
        <v>2.5</v>
      </c>
      <c r="L16" s="30">
        <f t="shared" si="0"/>
        <v>22</v>
      </c>
      <c r="M16" s="29">
        <f t="shared" si="1"/>
        <v>15</v>
      </c>
      <c r="N16" s="68"/>
      <c r="O16" s="68"/>
      <c r="P16" s="205" t="s">
        <v>59</v>
      </c>
      <c r="Q16" s="206"/>
      <c r="R16" s="214" t="s">
        <v>138</v>
      </c>
      <c r="S16" s="214"/>
      <c r="T16" s="199"/>
      <c r="U16" s="69"/>
      <c r="V16" s="69"/>
      <c r="W16" s="69"/>
    </row>
    <row r="17" spans="2:23" s="70" customFormat="1" ht="30" customHeight="1" x14ac:dyDescent="0.25">
      <c r="B17" s="32" t="s">
        <v>193</v>
      </c>
      <c r="C17" s="191">
        <v>1</v>
      </c>
      <c r="D17" s="31">
        <f>0.5*C17</f>
        <v>0.5</v>
      </c>
      <c r="E17" s="31">
        <f>2*$C17</f>
        <v>2</v>
      </c>
      <c r="F17" s="31">
        <f>2*$C17</f>
        <v>2</v>
      </c>
      <c r="G17" s="31">
        <v>0</v>
      </c>
      <c r="H17" s="31">
        <f>10*$C17</f>
        <v>10</v>
      </c>
      <c r="I17" s="31">
        <f>4.5*$C17</f>
        <v>4.5</v>
      </c>
      <c r="J17" s="31">
        <v>0</v>
      </c>
      <c r="K17" s="31">
        <v>0</v>
      </c>
      <c r="L17" s="30">
        <f t="shared" si="0"/>
        <v>19</v>
      </c>
      <c r="M17" s="29">
        <f t="shared" si="1"/>
        <v>9</v>
      </c>
      <c r="N17" s="68"/>
      <c r="O17" s="68"/>
      <c r="P17" s="205" t="s">
        <v>57</v>
      </c>
      <c r="Q17" s="206"/>
      <c r="R17" s="214" t="s">
        <v>138</v>
      </c>
      <c r="S17" s="214"/>
      <c r="T17" s="199"/>
      <c r="U17" s="69"/>
      <c r="V17" s="69"/>
      <c r="W17" s="69"/>
    </row>
    <row r="18" spans="2:23" s="70" customFormat="1" ht="30" customHeight="1" thickBot="1" x14ac:dyDescent="0.3">
      <c r="B18" s="32" t="s">
        <v>56</v>
      </c>
      <c r="C18" s="191">
        <v>1</v>
      </c>
      <c r="D18" s="31">
        <f>1*C18</f>
        <v>1</v>
      </c>
      <c r="E18" s="31">
        <f>2*$C18</f>
        <v>2</v>
      </c>
      <c r="F18" s="31">
        <f>2*$C18</f>
        <v>2</v>
      </c>
      <c r="G18" s="31">
        <v>0</v>
      </c>
      <c r="H18" s="31">
        <f>10*$C18</f>
        <v>10</v>
      </c>
      <c r="I18" s="31">
        <f>4.5*$C18</f>
        <v>4.5</v>
      </c>
      <c r="J18" s="31">
        <f>5*$C18</f>
        <v>5</v>
      </c>
      <c r="K18" s="31">
        <f>2.5*$C18</f>
        <v>2.5</v>
      </c>
      <c r="L18" s="30">
        <f t="shared" si="0"/>
        <v>27</v>
      </c>
      <c r="M18" s="29">
        <f t="shared" si="1"/>
        <v>17</v>
      </c>
      <c r="N18" s="68"/>
      <c r="O18" s="68"/>
      <c r="P18" s="205" t="s">
        <v>125</v>
      </c>
      <c r="Q18" s="206"/>
      <c r="R18" s="214" t="s">
        <v>138</v>
      </c>
      <c r="S18" s="214"/>
      <c r="T18" s="199"/>
      <c r="U18" s="69"/>
      <c r="V18" s="69"/>
      <c r="W18" s="69"/>
    </row>
    <row r="19" spans="2:23" s="74" customFormat="1" ht="30" customHeight="1" thickBot="1" x14ac:dyDescent="0.3">
      <c r="B19" s="25" t="s">
        <v>55</v>
      </c>
      <c r="C19" s="94">
        <f>SUM(C12:C18)</f>
        <v>7</v>
      </c>
      <c r="D19" s="28">
        <f>SUM(D12:D18)</f>
        <v>3.2</v>
      </c>
      <c r="E19" s="28">
        <f t="shared" ref="E19:L19" si="2">SUM(E12:E18)</f>
        <v>10.8</v>
      </c>
      <c r="F19" s="28">
        <f t="shared" si="2"/>
        <v>9.5</v>
      </c>
      <c r="G19" s="28">
        <f t="shared" si="2"/>
        <v>1</v>
      </c>
      <c r="H19" s="28">
        <f t="shared" si="2"/>
        <v>42</v>
      </c>
      <c r="I19" s="28">
        <f t="shared" si="2"/>
        <v>22</v>
      </c>
      <c r="J19" s="28">
        <f t="shared" si="2"/>
        <v>9.6999999999999993</v>
      </c>
      <c r="K19" s="28">
        <f t="shared" si="2"/>
        <v>5.2</v>
      </c>
      <c r="L19" s="28">
        <f t="shared" si="2"/>
        <v>103.4</v>
      </c>
      <c r="M19" s="71"/>
      <c r="N19" s="72"/>
      <c r="O19" s="72"/>
      <c r="P19" s="205" t="s">
        <v>128</v>
      </c>
      <c r="Q19" s="206"/>
      <c r="R19" s="214" t="s">
        <v>138</v>
      </c>
      <c r="S19" s="214"/>
      <c r="T19" s="200"/>
      <c r="U19" s="73"/>
      <c r="V19" s="73"/>
      <c r="W19" s="73"/>
    </row>
    <row r="20" spans="2:23" s="74" customFormat="1" ht="30" customHeight="1" thickTop="1" thickBot="1" x14ac:dyDescent="0.3">
      <c r="B20" s="75"/>
      <c r="C20" s="226" t="s">
        <v>148</v>
      </c>
      <c r="D20" s="62"/>
      <c r="E20" s="62"/>
      <c r="F20" s="62"/>
      <c r="G20" s="62"/>
      <c r="H20" s="62"/>
      <c r="I20" s="62"/>
      <c r="J20" s="27">
        <f>IF(J19&gt;11,J19+8,J19)</f>
        <v>9.6999999999999993</v>
      </c>
      <c r="K20" s="76" t="s">
        <v>145</v>
      </c>
      <c r="L20" s="26">
        <f>L19-J19+J20</f>
        <v>103.4</v>
      </c>
      <c r="M20" s="49"/>
      <c r="N20" s="77"/>
      <c r="O20" s="77"/>
      <c r="P20" s="205" t="s">
        <v>126</v>
      </c>
      <c r="Q20" s="206"/>
      <c r="R20" s="214" t="s">
        <v>138</v>
      </c>
      <c r="S20" s="214"/>
      <c r="T20" s="200"/>
      <c r="U20" s="73"/>
      <c r="V20" s="73"/>
      <c r="W20" s="73"/>
    </row>
    <row r="21" spans="2:23" s="74" customFormat="1" ht="30" customHeight="1" thickBot="1" x14ac:dyDescent="0.3">
      <c r="B21" s="25" t="s">
        <v>54</v>
      </c>
      <c r="C21" s="94">
        <v>1</v>
      </c>
      <c r="D21" s="24" t="s">
        <v>44</v>
      </c>
      <c r="E21" s="23" t="s">
        <v>44</v>
      </c>
      <c r="F21" s="23" t="s">
        <v>44</v>
      </c>
      <c r="G21" s="23"/>
      <c r="H21" s="23" t="s">
        <v>44</v>
      </c>
      <c r="I21" s="78"/>
      <c r="J21" s="22">
        <f>C21</f>
        <v>1</v>
      </c>
      <c r="K21" s="21" t="s">
        <v>44</v>
      </c>
      <c r="L21" s="79">
        <f>L20+J21</f>
        <v>104.4</v>
      </c>
      <c r="M21" s="71"/>
      <c r="N21" s="72"/>
      <c r="O21" s="72"/>
      <c r="P21" s="205" t="s">
        <v>129</v>
      </c>
      <c r="Q21" s="206"/>
      <c r="R21" s="214" t="s">
        <v>138</v>
      </c>
      <c r="S21" s="214"/>
      <c r="T21" s="200"/>
      <c r="U21" s="73"/>
      <c r="V21" s="73"/>
      <c r="W21" s="73"/>
    </row>
    <row r="22" spans="2:23" s="74" customFormat="1" ht="30" customHeight="1" thickTop="1" thickBot="1" x14ac:dyDescent="0.3">
      <c r="B22" s="75"/>
      <c r="C22" s="9"/>
      <c r="D22" s="80" t="s">
        <v>44</v>
      </c>
      <c r="E22" s="9" t="s">
        <v>44</v>
      </c>
      <c r="F22" s="1" t="s">
        <v>44</v>
      </c>
      <c r="G22" s="1"/>
      <c r="H22" s="80"/>
      <c r="I22" s="20" t="s">
        <v>44</v>
      </c>
      <c r="J22" s="19">
        <f>SUM(J20+J21)</f>
        <v>10.7</v>
      </c>
      <c r="K22" s="62"/>
      <c r="L22" s="81"/>
      <c r="M22" s="82"/>
      <c r="N22" s="72"/>
      <c r="O22" s="72"/>
      <c r="P22" s="205" t="s">
        <v>130</v>
      </c>
      <c r="Q22" s="206"/>
      <c r="R22" s="214" t="s">
        <v>138</v>
      </c>
      <c r="S22" s="214"/>
      <c r="T22" s="200"/>
      <c r="U22" s="73"/>
      <c r="V22" s="73"/>
      <c r="W22" s="73"/>
    </row>
    <row r="23" spans="2:23" s="74" customFormat="1" ht="30" customHeight="1" thickBot="1" x14ac:dyDescent="0.3">
      <c r="B23" s="18" t="s">
        <v>53</v>
      </c>
      <c r="C23" s="95">
        <f>C19+C21</f>
        <v>8</v>
      </c>
      <c r="D23" s="17" t="s">
        <v>44</v>
      </c>
      <c r="E23" s="1" t="s">
        <v>44</v>
      </c>
      <c r="F23" s="62"/>
      <c r="G23" s="62"/>
      <c r="H23" s="62"/>
      <c r="I23" s="62"/>
      <c r="J23" s="62"/>
      <c r="K23" s="16"/>
      <c r="L23" s="81"/>
      <c r="M23" s="82"/>
      <c r="N23" s="72"/>
      <c r="O23" s="72"/>
      <c r="P23" s="205" t="s">
        <v>149</v>
      </c>
      <c r="Q23" s="206"/>
      <c r="R23" s="214" t="s">
        <v>138</v>
      </c>
      <c r="S23" s="214"/>
      <c r="T23" s="200"/>
      <c r="U23" s="73"/>
      <c r="V23" s="73"/>
      <c r="W23" s="73"/>
    </row>
    <row r="24" spans="2:23" s="74" customFormat="1" ht="30" customHeight="1" x14ac:dyDescent="0.25">
      <c r="B24" s="13"/>
      <c r="C24" s="62"/>
      <c r="D24" s="62"/>
      <c r="E24" s="62"/>
      <c r="F24" s="62"/>
      <c r="G24" s="62"/>
      <c r="H24" s="62"/>
      <c r="I24" s="62"/>
      <c r="J24" s="62"/>
      <c r="K24" s="62"/>
      <c r="L24" s="81"/>
      <c r="M24" s="82"/>
      <c r="N24" s="54"/>
      <c r="O24" s="54"/>
      <c r="P24" s="201"/>
      <c r="Q24" s="195"/>
      <c r="R24" s="195"/>
      <c r="S24" s="195"/>
      <c r="T24" s="200"/>
      <c r="U24" s="73"/>
      <c r="V24" s="73"/>
      <c r="W24" s="73"/>
    </row>
    <row r="25" spans="2:23" s="74" customFormat="1" ht="30" customHeight="1" thickBot="1" x14ac:dyDescent="0.3">
      <c r="B25" s="75"/>
      <c r="C25" s="62"/>
      <c r="D25" s="1" t="s">
        <v>44</v>
      </c>
      <c r="E25" s="80"/>
      <c r="F25" s="62"/>
      <c r="G25" s="62"/>
      <c r="H25" s="83"/>
      <c r="I25" s="83" t="s">
        <v>52</v>
      </c>
      <c r="J25" s="84" t="s">
        <v>146</v>
      </c>
      <c r="K25" s="83"/>
      <c r="L25" s="11">
        <f>L21</f>
        <v>104.4</v>
      </c>
      <c r="M25" s="50"/>
      <c r="N25" s="72"/>
      <c r="O25" s="72"/>
      <c r="P25" s="201"/>
      <c r="Q25" s="195"/>
      <c r="R25" s="195"/>
      <c r="S25" s="195"/>
      <c r="T25" s="200"/>
      <c r="U25" s="73"/>
      <c r="V25" s="73"/>
      <c r="W25" s="73"/>
    </row>
    <row r="26" spans="2:23" s="74" customFormat="1" ht="30" customHeight="1" x14ac:dyDescent="0.25">
      <c r="B26" s="13" t="s">
        <v>51</v>
      </c>
      <c r="C26" s="80"/>
      <c r="D26" s="80"/>
      <c r="E26" s="80"/>
      <c r="F26" s="80"/>
      <c r="G26" s="80"/>
      <c r="H26" s="80"/>
      <c r="I26" s="1" t="s">
        <v>44</v>
      </c>
      <c r="J26" s="80"/>
      <c r="K26" s="80"/>
      <c r="L26" s="85" t="s">
        <v>44</v>
      </c>
      <c r="M26" s="86"/>
      <c r="N26" s="72"/>
      <c r="O26" s="72"/>
      <c r="P26" s="201"/>
      <c r="Q26" s="195"/>
      <c r="R26" s="195"/>
      <c r="S26" s="195"/>
      <c r="T26" s="200"/>
      <c r="U26" s="73"/>
      <c r="V26" s="73"/>
      <c r="W26" s="73"/>
    </row>
    <row r="27" spans="2:23" s="74" customFormat="1" ht="30" customHeight="1" thickBot="1" x14ac:dyDescent="0.3">
      <c r="B27" s="13" t="s">
        <v>50</v>
      </c>
      <c r="C27" s="80"/>
      <c r="D27" s="80"/>
      <c r="E27" s="80"/>
      <c r="F27" s="80"/>
      <c r="G27" s="87"/>
      <c r="H27" s="80"/>
      <c r="I27" s="62"/>
      <c r="J27" s="62"/>
      <c r="K27" s="15" t="s">
        <v>49</v>
      </c>
      <c r="L27" s="14">
        <v>0</v>
      </c>
      <c r="M27" s="50"/>
      <c r="N27" s="72"/>
      <c r="O27" s="72"/>
      <c r="P27" s="201"/>
      <c r="Q27" s="195"/>
      <c r="R27" s="195"/>
      <c r="S27" s="195"/>
      <c r="T27" s="200"/>
      <c r="U27" s="73"/>
      <c r="V27" s="73"/>
      <c r="W27" s="73"/>
    </row>
    <row r="28" spans="2:23" s="74" customFormat="1" ht="30" customHeight="1" x14ac:dyDescent="0.25">
      <c r="B28" s="13" t="s">
        <v>48</v>
      </c>
      <c r="C28" s="80"/>
      <c r="D28" s="80"/>
      <c r="E28" s="80"/>
      <c r="F28" s="80"/>
      <c r="G28" s="80"/>
      <c r="H28" s="80"/>
      <c r="I28" s="80"/>
      <c r="J28" s="80" t="s">
        <v>44</v>
      </c>
      <c r="K28" s="80"/>
      <c r="L28" s="88"/>
      <c r="M28" s="89"/>
      <c r="N28" s="72"/>
      <c r="O28" s="72"/>
      <c r="P28" s="201"/>
      <c r="Q28" s="195"/>
      <c r="R28" s="195"/>
      <c r="S28" s="195"/>
      <c r="T28" s="200"/>
      <c r="U28" s="73"/>
      <c r="V28" s="73"/>
      <c r="W28" s="73"/>
    </row>
    <row r="29" spans="2:23" s="74" customFormat="1" ht="30" customHeight="1" thickBot="1" x14ac:dyDescent="0.3">
      <c r="B29" s="13" t="s">
        <v>44</v>
      </c>
      <c r="C29" s="80"/>
      <c r="D29" s="80"/>
      <c r="E29" s="12"/>
      <c r="F29" s="1" t="s">
        <v>44</v>
      </c>
      <c r="G29" s="1"/>
      <c r="H29" s="90"/>
      <c r="I29" s="90" t="s">
        <v>147</v>
      </c>
      <c r="J29" s="90"/>
      <c r="K29" s="90"/>
      <c r="L29" s="11">
        <f>SUM(L25+L27)</f>
        <v>104.4</v>
      </c>
      <c r="M29" s="50"/>
      <c r="N29" s="72"/>
      <c r="O29" s="72"/>
      <c r="P29" s="201"/>
      <c r="Q29" s="195"/>
      <c r="R29" s="195"/>
      <c r="S29" s="195"/>
      <c r="T29" s="200"/>
      <c r="U29" s="73"/>
      <c r="V29" s="73"/>
      <c r="W29" s="73"/>
    </row>
    <row r="30" spans="2:23" s="74" customFormat="1" ht="30" customHeight="1" x14ac:dyDescent="0.25">
      <c r="B30" s="91"/>
      <c r="C30" s="10">
        <f>L29</f>
        <v>104.4</v>
      </c>
      <c r="D30" s="9" t="s">
        <v>47</v>
      </c>
      <c r="E30" s="218">
        <v>338.56</v>
      </c>
      <c r="F30" s="8" t="s">
        <v>46</v>
      </c>
      <c r="G30" s="7">
        <f>C30*E30</f>
        <v>35345.664000000004</v>
      </c>
      <c r="H30" s="6" t="s">
        <v>44</v>
      </c>
      <c r="I30" s="80"/>
      <c r="J30" s="80"/>
      <c r="K30" s="80"/>
      <c r="L30" s="5" t="s">
        <v>44</v>
      </c>
      <c r="M30" s="1"/>
      <c r="N30" s="72"/>
      <c r="O30" s="72"/>
      <c r="P30" s="201"/>
      <c r="Q30" s="195"/>
      <c r="R30" s="195"/>
      <c r="S30" s="195"/>
      <c r="T30" s="200"/>
      <c r="U30" s="73"/>
      <c r="V30" s="73"/>
      <c r="W30" s="73"/>
    </row>
    <row r="31" spans="2:23" s="74" customFormat="1" ht="30" customHeight="1" thickBot="1" x14ac:dyDescent="0.3">
      <c r="B31" s="91"/>
      <c r="C31" s="80"/>
      <c r="D31" s="80"/>
      <c r="E31" s="80"/>
      <c r="F31" s="80"/>
      <c r="G31" s="80"/>
      <c r="H31" s="80"/>
      <c r="I31" s="62"/>
      <c r="J31" s="80"/>
      <c r="K31" s="80"/>
      <c r="L31" s="81"/>
      <c r="M31" s="80"/>
      <c r="N31" s="72"/>
      <c r="O31" s="72"/>
      <c r="P31" s="201"/>
      <c r="Q31" s="195"/>
      <c r="R31" s="195"/>
      <c r="S31" s="195"/>
      <c r="T31" s="200"/>
      <c r="U31" s="73"/>
      <c r="V31" s="73"/>
      <c r="W31" s="73"/>
    </row>
    <row r="32" spans="2:23" s="74" customFormat="1" ht="30" customHeight="1" thickBot="1" x14ac:dyDescent="0.3">
      <c r="B32" s="91"/>
      <c r="C32" s="80"/>
      <c r="D32" s="51" t="s">
        <v>45</v>
      </c>
      <c r="E32" s="52">
        <f>ROUND(G30, -2)</f>
        <v>35300</v>
      </c>
      <c r="F32" s="53"/>
      <c r="G32" s="80"/>
      <c r="H32" s="80"/>
      <c r="I32" s="80"/>
      <c r="J32" s="80"/>
      <c r="K32" s="80"/>
      <c r="L32" s="5" t="s">
        <v>44</v>
      </c>
      <c r="M32" s="1"/>
      <c r="N32" s="72"/>
      <c r="O32" s="72"/>
      <c r="P32" s="201"/>
      <c r="Q32" s="195"/>
      <c r="R32" s="195"/>
      <c r="S32" s="195"/>
      <c r="T32" s="200"/>
      <c r="U32" s="73"/>
      <c r="V32" s="73"/>
      <c r="W32" s="73"/>
    </row>
    <row r="33" spans="2:23" ht="30" customHeight="1" thickBot="1" x14ac:dyDescent="0.35">
      <c r="B33" s="92"/>
      <c r="C33" s="93"/>
      <c r="D33" s="4"/>
      <c r="E33" s="3"/>
      <c r="F33" s="93"/>
      <c r="G33" s="93"/>
      <c r="H33" s="93"/>
      <c r="I33" s="93"/>
      <c r="J33" s="93"/>
      <c r="K33" s="93"/>
      <c r="L33" s="2" t="s">
        <v>44</v>
      </c>
      <c r="M33" s="1"/>
      <c r="N33" s="72"/>
      <c r="O33" s="72"/>
      <c r="P33" s="202"/>
      <c r="Q33" s="203"/>
      <c r="R33" s="203"/>
      <c r="S33" s="203"/>
      <c r="T33" s="204"/>
      <c r="U33" s="62"/>
      <c r="V33" s="62"/>
      <c r="W33" s="62"/>
    </row>
    <row r="34" spans="2:23" ht="15.6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</row>
    <row r="35" spans="2:23" x14ac:dyDescent="0.25"/>
    <row r="36" spans="2:23" x14ac:dyDescent="0.25"/>
    <row r="37" spans="2:23" x14ac:dyDescent="0.25"/>
    <row r="38" spans="2:23" x14ac:dyDescent="0.25"/>
    <row r="39" spans="2:23" x14ac:dyDescent="0.25"/>
    <row r="40" spans="2:23" x14ac:dyDescent="0.25"/>
    <row r="41" spans="2:23" x14ac:dyDescent="0.25"/>
  </sheetData>
  <sheetProtection sheet="1" selectLockedCells="1"/>
  <mergeCells count="2">
    <mergeCell ref="I1:K1"/>
    <mergeCell ref="A1:E1"/>
  </mergeCells>
  <pageMargins left="0.51" right="0.49" top="1.04" bottom="0.7" header="0.48" footer="0.3"/>
  <pageSetup paperSize="17" scale="59" orientation="landscape" useFirstPageNumber="1" r:id="rId1"/>
  <headerFooter alignWithMargins="0">
    <oddHeader>&amp;C&amp;"Univers,Bold"&amp;24&amp;F Project Estimate</oddHeader>
    <oddFooter>Page 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4"/>
  <sheetViews>
    <sheetView zoomScale="75" zoomScaleNormal="75" workbookViewId="0">
      <selection activeCell="E31" sqref="E31"/>
    </sheetView>
  </sheetViews>
  <sheetFormatPr defaultRowHeight="13.2" x14ac:dyDescent="0.25"/>
  <cols>
    <col min="2" max="2" width="46.5546875" customWidth="1"/>
    <col min="3" max="3" width="12.44140625" bestFit="1" customWidth="1"/>
    <col min="4" max="4" width="13.44140625" customWidth="1"/>
    <col min="5" max="5" width="15.5546875" customWidth="1"/>
    <col min="6" max="6" width="11.5546875" customWidth="1"/>
    <col min="7" max="7" width="16.33203125" customWidth="1"/>
    <col min="8" max="8" width="13.109375" customWidth="1"/>
    <col min="9" max="9" width="20.88671875" customWidth="1"/>
    <col min="10" max="10" width="16.5546875" customWidth="1"/>
    <col min="11" max="11" width="16" customWidth="1"/>
    <col min="12" max="12" width="17.5546875" customWidth="1"/>
    <col min="13" max="13" width="14.5546875" customWidth="1"/>
  </cols>
  <sheetData>
    <row r="1" spans="1:13" ht="20.399999999999999" x14ac:dyDescent="0.35">
      <c r="A1" s="278" t="s">
        <v>190</v>
      </c>
      <c r="B1" s="278"/>
      <c r="E1" s="279" t="s">
        <v>118</v>
      </c>
      <c r="F1" s="279"/>
      <c r="G1" s="279"/>
      <c r="H1" s="277" t="s">
        <v>119</v>
      </c>
      <c r="I1" s="277"/>
      <c r="J1" s="277"/>
    </row>
    <row r="2" spans="1:13" ht="20.399999999999999" x14ac:dyDescent="0.35">
      <c r="A2" s="261"/>
      <c r="B2" s="261"/>
      <c r="E2" s="262"/>
      <c r="F2" s="262"/>
      <c r="G2" s="262"/>
      <c r="H2" s="262"/>
      <c r="I2" s="262"/>
      <c r="J2" s="262"/>
    </row>
    <row r="3" spans="1:13" ht="20.399999999999999" x14ac:dyDescent="0.35">
      <c r="A3" s="261"/>
      <c r="B3" s="47" t="s">
        <v>91</v>
      </c>
      <c r="C3" s="265">
        <f>'Project Wide Estimates'!C3</f>
        <v>0</v>
      </c>
      <c r="E3" s="262"/>
      <c r="F3" s="262"/>
      <c r="G3" s="262"/>
      <c r="H3" s="262"/>
      <c r="I3" s="262"/>
      <c r="J3" s="262"/>
    </row>
    <row r="4" spans="1:13" ht="20.399999999999999" x14ac:dyDescent="0.35">
      <c r="A4" s="261"/>
      <c r="B4" s="47" t="s">
        <v>90</v>
      </c>
      <c r="C4" s="265">
        <f>'Project Wide Estimates'!C4</f>
        <v>0</v>
      </c>
      <c r="E4" s="262"/>
      <c r="F4" s="262"/>
      <c r="G4" s="263" t="s">
        <v>89</v>
      </c>
      <c r="H4" s="260">
        <f>'Project Wide Estimates'!J4</f>
        <v>0</v>
      </c>
      <c r="I4" s="262"/>
      <c r="J4" s="262"/>
    </row>
    <row r="5" spans="1:13" ht="20.399999999999999" x14ac:dyDescent="0.35">
      <c r="A5" s="261"/>
      <c r="B5" s="47" t="s">
        <v>88</v>
      </c>
      <c r="C5" s="265">
        <f>'Project Wide Estimates'!C5</f>
        <v>0</v>
      </c>
      <c r="E5" s="262"/>
      <c r="F5" s="262"/>
      <c r="G5" s="263"/>
      <c r="H5" s="262"/>
      <c r="I5" s="262"/>
      <c r="J5" s="262"/>
    </row>
    <row r="6" spans="1:13" ht="20.399999999999999" x14ac:dyDescent="0.35">
      <c r="A6" s="261"/>
      <c r="B6" s="47" t="s">
        <v>87</v>
      </c>
      <c r="C6" s="265">
        <f>'Project Wide Estimates'!C6</f>
        <v>0</v>
      </c>
      <c r="E6" s="262"/>
      <c r="F6" s="262"/>
      <c r="G6" s="264" t="s">
        <v>198</v>
      </c>
      <c r="H6" s="260">
        <f>'Project Wide Estimates'!J6</f>
        <v>0</v>
      </c>
      <c r="I6" s="262"/>
      <c r="J6" s="262"/>
    </row>
    <row r="7" spans="1:13" x14ac:dyDescent="0.25">
      <c r="A7" s="247" t="s">
        <v>174</v>
      </c>
    </row>
    <row r="8" spans="1:13" ht="13.8" thickBot="1" x14ac:dyDescent="0.3"/>
    <row r="9" spans="1:13" ht="15.6" x14ac:dyDescent="0.3">
      <c r="B9" s="43" t="s">
        <v>44</v>
      </c>
      <c r="C9" s="42" t="s">
        <v>44</v>
      </c>
      <c r="D9" s="41" t="s">
        <v>85</v>
      </c>
      <c r="E9" s="41" t="s">
        <v>84</v>
      </c>
      <c r="F9" s="41" t="s">
        <v>44</v>
      </c>
      <c r="G9" s="41"/>
      <c r="H9" s="41" t="s">
        <v>44</v>
      </c>
      <c r="I9" s="41" t="s">
        <v>44</v>
      </c>
      <c r="J9" s="41" t="s">
        <v>83</v>
      </c>
      <c r="K9" s="41" t="s">
        <v>82</v>
      </c>
      <c r="L9" s="40" t="s">
        <v>72</v>
      </c>
      <c r="M9" s="38" t="s">
        <v>72</v>
      </c>
    </row>
    <row r="10" spans="1:13" ht="15.6" x14ac:dyDescent="0.3">
      <c r="B10" s="63"/>
      <c r="C10" s="36" t="s">
        <v>81</v>
      </c>
      <c r="D10" s="36" t="s">
        <v>80</v>
      </c>
      <c r="E10" s="36" t="s">
        <v>79</v>
      </c>
      <c r="F10" s="36" t="s">
        <v>78</v>
      </c>
      <c r="G10" s="39" t="s">
        <v>77</v>
      </c>
      <c r="H10" s="36" t="s">
        <v>76</v>
      </c>
      <c r="I10" s="36" t="s">
        <v>75</v>
      </c>
      <c r="J10" s="36" t="s">
        <v>74</v>
      </c>
      <c r="K10" s="36" t="s">
        <v>73</v>
      </c>
      <c r="L10" s="35" t="s">
        <v>133</v>
      </c>
      <c r="M10" s="38" t="s">
        <v>135</v>
      </c>
    </row>
    <row r="11" spans="1:13" ht="15.6" x14ac:dyDescent="0.3">
      <c r="B11" s="37" t="s">
        <v>71</v>
      </c>
      <c r="C11" s="36" t="s">
        <v>70</v>
      </c>
      <c r="D11" s="36">
        <v>104</v>
      </c>
      <c r="E11" s="36" t="s">
        <v>69</v>
      </c>
      <c r="F11" s="36">
        <v>255</v>
      </c>
      <c r="G11" s="36">
        <v>253</v>
      </c>
      <c r="H11" s="36" t="s">
        <v>68</v>
      </c>
      <c r="I11" s="36" t="s">
        <v>67</v>
      </c>
      <c r="J11" s="36" t="s">
        <v>66</v>
      </c>
      <c r="K11" s="36" t="s">
        <v>65</v>
      </c>
      <c r="L11" s="35" t="s">
        <v>134</v>
      </c>
      <c r="M11" s="34" t="s">
        <v>76</v>
      </c>
    </row>
    <row r="12" spans="1:13" ht="13.8" thickBot="1" x14ac:dyDescent="0.3">
      <c r="B12" s="64"/>
      <c r="C12" s="65"/>
      <c r="D12" s="65"/>
      <c r="E12" s="65"/>
      <c r="F12" s="65"/>
      <c r="G12" s="65"/>
      <c r="H12" s="65"/>
      <c r="I12" s="65"/>
      <c r="J12" s="65"/>
      <c r="K12" s="65"/>
      <c r="L12" s="66"/>
      <c r="M12" s="67"/>
    </row>
    <row r="13" spans="1:13" ht="15.6" x14ac:dyDescent="0.25">
      <c r="B13" s="32" t="s">
        <v>64</v>
      </c>
      <c r="C13" s="191">
        <f>COUNTIF('Individual Parcel Estimate'!C9:C57,"N")</f>
        <v>0</v>
      </c>
      <c r="D13" s="31">
        <f>C13*'Project Wide Estimates'!D12</f>
        <v>0</v>
      </c>
      <c r="E13" s="31">
        <f>C13*'Project Wide Estimates'!E12</f>
        <v>0</v>
      </c>
      <c r="F13" s="31">
        <f>C13*'Project Wide Estimates'!F12</f>
        <v>0</v>
      </c>
      <c r="G13" s="31">
        <f>C13*'Project Wide Estimates'!G12</f>
        <v>0</v>
      </c>
      <c r="H13" s="31">
        <f>C13*'Project Wide Estimates'!H12</f>
        <v>0</v>
      </c>
      <c r="I13" s="31">
        <f>C13*'Project Wide Estimates'!I12</f>
        <v>0</v>
      </c>
      <c r="J13" s="259">
        <f>C13*'Project Wide Estimates'!J12</f>
        <v>0</v>
      </c>
      <c r="K13" s="31">
        <f>C13*'Project Wide Estimates'!K12</f>
        <v>0</v>
      </c>
      <c r="L13" s="30">
        <f t="shared" ref="L13:L19" si="0">SUM(D13:K13)</f>
        <v>0</v>
      </c>
      <c r="M13" s="29">
        <f>L13-H13</f>
        <v>0</v>
      </c>
    </row>
    <row r="14" spans="1:13" ht="15.6" x14ac:dyDescent="0.25">
      <c r="B14" s="32" t="s">
        <v>191</v>
      </c>
      <c r="C14" s="191">
        <f>COUNTIF('Individual Parcel Estimate'!C9:C57, "I")</f>
        <v>0</v>
      </c>
      <c r="D14" s="31">
        <f>C14*'Project Wide Estimates'!D13</f>
        <v>0</v>
      </c>
      <c r="E14" s="31">
        <f>C14*'Project Wide Estimates'!E13</f>
        <v>0</v>
      </c>
      <c r="F14" s="31">
        <f>C14*'Project Wide Estimates'!F13</f>
        <v>0</v>
      </c>
      <c r="G14" s="31">
        <f>C14*'Project Wide Estimates'!G13</f>
        <v>0</v>
      </c>
      <c r="H14" s="31">
        <f>C14*'Project Wide Estimates'!H13</f>
        <v>0</v>
      </c>
      <c r="I14" s="31">
        <f>C14*'Project Wide Estimates'!I13</f>
        <v>0</v>
      </c>
      <c r="J14" s="259">
        <f>C14*'Project Wide Estimates'!J13</f>
        <v>0</v>
      </c>
      <c r="K14" s="31">
        <f>C14*'Project Wide Estimates'!K13</f>
        <v>0</v>
      </c>
      <c r="L14" s="30">
        <f t="shared" si="0"/>
        <v>0</v>
      </c>
      <c r="M14" s="29">
        <f t="shared" ref="M14:M19" si="1">L14-H14</f>
        <v>0</v>
      </c>
    </row>
    <row r="15" spans="1:13" ht="15.6" x14ac:dyDescent="0.25">
      <c r="B15" s="32" t="s">
        <v>60</v>
      </c>
      <c r="C15" s="191">
        <f>COUNTIF('Individual Parcel Estimate'!C9:C57, "II")</f>
        <v>0</v>
      </c>
      <c r="D15" s="31">
        <f>C15*'Project Wide Estimates'!D14</f>
        <v>0</v>
      </c>
      <c r="E15" s="31">
        <f>C15*'Project Wide Estimates'!E14</f>
        <v>0</v>
      </c>
      <c r="F15" s="31">
        <f>C15*'Project Wide Estimates'!F14</f>
        <v>0</v>
      </c>
      <c r="G15" s="31">
        <f>C15*'Project Wide Estimates'!G14</f>
        <v>0</v>
      </c>
      <c r="H15" s="31">
        <f>C15*'Project Wide Estimates'!H14</f>
        <v>0</v>
      </c>
      <c r="I15" s="31">
        <f>C15*'Project Wide Estimates'!I14</f>
        <v>0</v>
      </c>
      <c r="J15" s="259">
        <f>C15*'Project Wide Estimates'!J14</f>
        <v>0</v>
      </c>
      <c r="K15" s="31">
        <f>C15*'Project Wide Estimates'!K14</f>
        <v>0</v>
      </c>
      <c r="L15" s="30">
        <f t="shared" si="0"/>
        <v>0</v>
      </c>
      <c r="M15" s="29">
        <f t="shared" si="1"/>
        <v>0</v>
      </c>
    </row>
    <row r="16" spans="1:13" ht="15.6" x14ac:dyDescent="0.25">
      <c r="B16" s="32" t="s">
        <v>192</v>
      </c>
      <c r="C16" s="191">
        <f>COUNTIF('Individual Parcel Estimate'!C9:C57, "M")</f>
        <v>0</v>
      </c>
      <c r="D16" s="31">
        <f>C16*'Project Wide Estimates'!D15</f>
        <v>0</v>
      </c>
      <c r="E16" s="31">
        <f>C16*'Project Wide Estimates'!E15</f>
        <v>0</v>
      </c>
      <c r="F16" s="31">
        <f>C16*'Project Wide Estimates'!F15</f>
        <v>0</v>
      </c>
      <c r="G16" s="31">
        <f>C16*'Project Wide Estimates'!G15</f>
        <v>0</v>
      </c>
      <c r="H16" s="31">
        <f>C16*'Project Wide Estimates'!H15</f>
        <v>0</v>
      </c>
      <c r="I16" s="31">
        <f>C16*'Project Wide Estimates'!I15</f>
        <v>0</v>
      </c>
      <c r="J16" s="259">
        <f>C16*'Project Wide Estimates'!J15</f>
        <v>0</v>
      </c>
      <c r="K16" s="31">
        <f>C16*'Project Wide Estimates'!K15</f>
        <v>0</v>
      </c>
      <c r="L16" s="30">
        <f t="shared" si="0"/>
        <v>0</v>
      </c>
      <c r="M16" s="29">
        <f t="shared" si="1"/>
        <v>0</v>
      </c>
    </row>
    <row r="17" spans="2:13" ht="15.6" x14ac:dyDescent="0.25">
      <c r="B17" s="32" t="s">
        <v>58</v>
      </c>
      <c r="C17" s="191">
        <f>COUNTIF('Individual Parcel Estimate'!C9:C57, "MI")</f>
        <v>0</v>
      </c>
      <c r="D17" s="31">
        <f>C17*'Project Wide Estimates'!D16</f>
        <v>0</v>
      </c>
      <c r="E17" s="31">
        <f>C17*'Project Wide Estimates'!E16</f>
        <v>0</v>
      </c>
      <c r="F17" s="31">
        <f>C17*'Project Wide Estimates'!F16</f>
        <v>0</v>
      </c>
      <c r="G17" s="31">
        <f>C17*'Project Wide Estimates'!G16</f>
        <v>0</v>
      </c>
      <c r="H17" s="31">
        <f>C17*'Project Wide Estimates'!H16</f>
        <v>0</v>
      </c>
      <c r="I17" s="31">
        <f>C17*'Project Wide Estimates'!I16</f>
        <v>0</v>
      </c>
      <c r="J17" s="259">
        <f>C17*'Project Wide Estimates'!J16</f>
        <v>0</v>
      </c>
      <c r="K17" s="31">
        <f>C17*'Project Wide Estimates'!K16</f>
        <v>0</v>
      </c>
      <c r="L17" s="30">
        <f t="shared" si="0"/>
        <v>0</v>
      </c>
      <c r="M17" s="29">
        <f t="shared" si="1"/>
        <v>0</v>
      </c>
    </row>
    <row r="18" spans="2:13" ht="15.6" x14ac:dyDescent="0.25">
      <c r="B18" s="32" t="s">
        <v>193</v>
      </c>
      <c r="C18" s="191">
        <f>COUNTIF('Individual Parcel Estimate'!C9:C57, "C")</f>
        <v>0</v>
      </c>
      <c r="D18" s="31">
        <f>C18*'Project Wide Estimates'!D17</f>
        <v>0</v>
      </c>
      <c r="E18" s="31">
        <f>C18*'Project Wide Estimates'!E17</f>
        <v>0</v>
      </c>
      <c r="F18" s="31">
        <f>C18*'Project Wide Estimates'!F17</f>
        <v>0</v>
      </c>
      <c r="G18" s="31">
        <f>C18*'Project Wide Estimates'!G17</f>
        <v>0</v>
      </c>
      <c r="H18" s="31">
        <f>C18*'Project Wide Estimates'!H17</f>
        <v>0</v>
      </c>
      <c r="I18" s="31">
        <f>C18*'Project Wide Estimates'!I17</f>
        <v>0</v>
      </c>
      <c r="J18" s="259">
        <f>C18*'Project Wide Estimates'!J17</f>
        <v>0</v>
      </c>
      <c r="K18" s="31">
        <f>C18*'Project Wide Estimates'!K17</f>
        <v>0</v>
      </c>
      <c r="L18" s="30">
        <f t="shared" si="0"/>
        <v>0</v>
      </c>
      <c r="M18" s="29">
        <f t="shared" si="1"/>
        <v>0</v>
      </c>
    </row>
    <row r="19" spans="2:13" ht="16.2" thickBot="1" x14ac:dyDescent="0.3">
      <c r="B19" s="32" t="s">
        <v>56</v>
      </c>
      <c r="C19" s="191">
        <f>COUNTIF('Individual Parcel Estimate'!C9:C57, "CI")</f>
        <v>0</v>
      </c>
      <c r="D19" s="31">
        <f>C19*'Project Wide Estimates'!D18</f>
        <v>0</v>
      </c>
      <c r="E19" s="31">
        <f>C19*'Project Wide Estimates'!E18</f>
        <v>0</v>
      </c>
      <c r="F19" s="31">
        <f>C19*'Project Wide Estimates'!F18</f>
        <v>0</v>
      </c>
      <c r="G19" s="31">
        <f>C19*'Project Wide Estimates'!G18</f>
        <v>0</v>
      </c>
      <c r="H19" s="31">
        <f>C19*'Project Wide Estimates'!H18</f>
        <v>0</v>
      </c>
      <c r="I19" s="31">
        <f>C19*'Project Wide Estimates'!I18</f>
        <v>0</v>
      </c>
      <c r="J19" s="259">
        <f>C19*'Project Wide Estimates'!J18</f>
        <v>0</v>
      </c>
      <c r="K19" s="31">
        <f>C19*'Project Wide Estimates'!K18</f>
        <v>0</v>
      </c>
      <c r="L19" s="30">
        <f t="shared" si="0"/>
        <v>0</v>
      </c>
      <c r="M19" s="29">
        <f t="shared" si="1"/>
        <v>0</v>
      </c>
    </row>
    <row r="20" spans="2:13" ht="16.2" thickBot="1" x14ac:dyDescent="0.3">
      <c r="B20" s="25" t="s">
        <v>55</v>
      </c>
      <c r="C20" s="94">
        <f>SUM(C13:C19)</f>
        <v>0</v>
      </c>
      <c r="D20" s="28">
        <f>SUM(D13:D19)</f>
        <v>0</v>
      </c>
      <c r="E20" s="28">
        <f t="shared" ref="E20:L20" si="2">SUM(E13:E19)</f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71"/>
    </row>
    <row r="21" spans="2:13" ht="16.2" thickTop="1" x14ac:dyDescent="0.25">
      <c r="B21" s="75"/>
      <c r="C21" s="62"/>
      <c r="D21" s="62"/>
      <c r="E21" s="62"/>
      <c r="F21" s="62"/>
      <c r="G21" s="62"/>
      <c r="H21" s="62"/>
      <c r="I21" s="62"/>
      <c r="J21" s="27">
        <f>IF(J20&gt;11,J20+8,J20)</f>
        <v>0</v>
      </c>
      <c r="K21" s="76" t="s">
        <v>145</v>
      </c>
      <c r="L21" s="26">
        <f>L20-J20+J21</f>
        <v>0</v>
      </c>
      <c r="M21" s="49"/>
    </row>
    <row r="22" spans="2:13" ht="16.2" thickBot="1" x14ac:dyDescent="0.3">
      <c r="B22" s="25" t="s">
        <v>54</v>
      </c>
      <c r="C22" s="191">
        <f>COUNTIF('Individual Parcel Estimate'!AG9:AG57, "&gt;0")</f>
        <v>0</v>
      </c>
      <c r="D22" s="24" t="s">
        <v>44</v>
      </c>
      <c r="E22" s="23" t="s">
        <v>44</v>
      </c>
      <c r="F22" s="23" t="s">
        <v>44</v>
      </c>
      <c r="G22" s="23"/>
      <c r="H22" s="23" t="s">
        <v>44</v>
      </c>
      <c r="I22" s="78"/>
      <c r="J22" s="22">
        <f>C22</f>
        <v>0</v>
      </c>
      <c r="K22" s="21" t="s">
        <v>44</v>
      </c>
      <c r="L22" s="79">
        <f>L21+J22</f>
        <v>0</v>
      </c>
      <c r="M22" s="71"/>
    </row>
    <row r="23" spans="2:13" ht="19.2" thickTop="1" thickBot="1" x14ac:dyDescent="0.3">
      <c r="B23" s="75"/>
      <c r="C23" s="9"/>
      <c r="D23" s="80" t="s">
        <v>44</v>
      </c>
      <c r="E23" s="9" t="s">
        <v>44</v>
      </c>
      <c r="F23" s="1" t="s">
        <v>44</v>
      </c>
      <c r="G23" s="1"/>
      <c r="H23" s="80"/>
      <c r="I23" s="20" t="s">
        <v>44</v>
      </c>
      <c r="J23" s="19">
        <f>SUM(J21+J22)</f>
        <v>0</v>
      </c>
      <c r="K23" s="62"/>
      <c r="L23" s="81"/>
      <c r="M23" s="82"/>
    </row>
    <row r="24" spans="2:13" ht="18.600000000000001" thickBot="1" x14ac:dyDescent="0.3">
      <c r="B24" s="18" t="s">
        <v>53</v>
      </c>
      <c r="C24" s="95">
        <f>C20+C22</f>
        <v>0</v>
      </c>
      <c r="D24" s="17" t="s">
        <v>44</v>
      </c>
      <c r="E24" s="1" t="s">
        <v>44</v>
      </c>
      <c r="F24" s="62"/>
      <c r="G24" s="62"/>
      <c r="H24" s="62"/>
      <c r="I24" s="62"/>
      <c r="J24" s="62"/>
      <c r="K24" s="16"/>
      <c r="L24" s="81"/>
      <c r="M24" s="82"/>
    </row>
    <row r="25" spans="2:13" ht="15.6" x14ac:dyDescent="0.25">
      <c r="B25" s="13"/>
      <c r="C25" s="62"/>
      <c r="D25" s="62"/>
      <c r="E25" s="62"/>
      <c r="F25" s="62"/>
      <c r="G25" s="62"/>
      <c r="H25" s="62"/>
      <c r="I25" s="62"/>
      <c r="J25" s="62"/>
      <c r="K25" s="62"/>
      <c r="L25" s="81"/>
      <c r="M25" s="82"/>
    </row>
    <row r="26" spans="2:13" ht="21.6" thickBot="1" x14ac:dyDescent="0.3">
      <c r="B26" s="75"/>
      <c r="C26" s="62"/>
      <c r="D26" s="1" t="s">
        <v>44</v>
      </c>
      <c r="E26" s="80"/>
      <c r="F26" s="62"/>
      <c r="G26" s="62"/>
      <c r="H26" s="83"/>
      <c r="I26" s="83" t="s">
        <v>52</v>
      </c>
      <c r="J26" s="84" t="s">
        <v>146</v>
      </c>
      <c r="K26" s="83"/>
      <c r="L26" s="11">
        <f>L22</f>
        <v>0</v>
      </c>
      <c r="M26" s="50"/>
    </row>
    <row r="27" spans="2:13" ht="15.6" x14ac:dyDescent="0.25">
      <c r="B27" s="13" t="s">
        <v>51</v>
      </c>
      <c r="C27" s="80"/>
      <c r="D27" s="80"/>
      <c r="E27" s="80"/>
      <c r="F27" s="80"/>
      <c r="G27" s="80"/>
      <c r="H27" s="80"/>
      <c r="I27" s="1" t="s">
        <v>44</v>
      </c>
      <c r="J27" s="80"/>
      <c r="K27" s="80"/>
      <c r="L27" s="85" t="s">
        <v>44</v>
      </c>
      <c r="M27" s="86"/>
    </row>
    <row r="28" spans="2:13" ht="21.6" thickBot="1" x14ac:dyDescent="0.3">
      <c r="B28" s="13" t="s">
        <v>50</v>
      </c>
      <c r="C28" s="80"/>
      <c r="D28" s="80"/>
      <c r="E28" s="80"/>
      <c r="F28" s="80"/>
      <c r="G28" s="87"/>
      <c r="H28" s="80"/>
      <c r="I28" s="62"/>
      <c r="J28" s="62"/>
      <c r="K28" s="15" t="s">
        <v>49</v>
      </c>
      <c r="L28" s="14">
        <v>0</v>
      </c>
      <c r="M28" s="244" t="s">
        <v>177</v>
      </c>
    </row>
    <row r="29" spans="2:13" ht="15.6" x14ac:dyDescent="0.25">
      <c r="B29" s="13" t="s">
        <v>48</v>
      </c>
      <c r="C29" s="80"/>
      <c r="D29" s="80"/>
      <c r="E29" s="80"/>
      <c r="F29" s="80"/>
      <c r="G29" s="80"/>
      <c r="H29" s="80"/>
      <c r="I29" s="80"/>
      <c r="J29" s="80" t="s">
        <v>44</v>
      </c>
      <c r="K29" s="80"/>
      <c r="L29" s="88"/>
      <c r="M29" s="89"/>
    </row>
    <row r="30" spans="2:13" ht="21.6" thickBot="1" x14ac:dyDescent="0.3">
      <c r="B30" s="13" t="s">
        <v>44</v>
      </c>
      <c r="C30" s="80"/>
      <c r="D30" s="80"/>
      <c r="E30" s="12"/>
      <c r="F30" s="1" t="s">
        <v>44</v>
      </c>
      <c r="G30" s="1"/>
      <c r="H30" s="90"/>
      <c r="I30" s="90" t="s">
        <v>147</v>
      </c>
      <c r="J30" s="90"/>
      <c r="K30" s="90"/>
      <c r="L30" s="11">
        <f>SUM(L26+L28)</f>
        <v>0</v>
      </c>
      <c r="M30" s="50"/>
    </row>
    <row r="31" spans="2:13" ht="18" x14ac:dyDescent="0.25">
      <c r="B31" s="91"/>
      <c r="C31" s="10">
        <f>L30</f>
        <v>0</v>
      </c>
      <c r="D31" s="9" t="s">
        <v>47</v>
      </c>
      <c r="E31" s="218">
        <v>338.56</v>
      </c>
      <c r="F31" s="8" t="s">
        <v>46</v>
      </c>
      <c r="G31" s="7">
        <f>C31*E31</f>
        <v>0</v>
      </c>
      <c r="H31" s="6" t="s">
        <v>44</v>
      </c>
      <c r="I31" s="80"/>
      <c r="J31" s="80"/>
      <c r="K31" s="80"/>
      <c r="L31" s="5" t="s">
        <v>44</v>
      </c>
      <c r="M31" s="1"/>
    </row>
    <row r="32" spans="2:13" ht="16.2" thickBot="1" x14ac:dyDescent="0.3">
      <c r="B32" s="91"/>
      <c r="C32" s="80"/>
      <c r="D32" s="80"/>
      <c r="E32" s="80"/>
      <c r="F32" s="80"/>
      <c r="G32" s="80"/>
      <c r="H32" s="80"/>
      <c r="I32" s="62"/>
      <c r="J32" s="80"/>
      <c r="K32" s="80"/>
      <c r="L32" s="81"/>
      <c r="M32" s="80"/>
    </row>
    <row r="33" spans="2:13" ht="24" thickBot="1" x14ac:dyDescent="0.3">
      <c r="B33" s="91"/>
      <c r="C33" s="80"/>
      <c r="D33" s="51" t="s">
        <v>45</v>
      </c>
      <c r="E33" s="52">
        <f>ROUND(G31, -2)</f>
        <v>0</v>
      </c>
      <c r="F33" s="53"/>
      <c r="G33" s="80"/>
      <c r="H33" s="80"/>
      <c r="I33" s="80"/>
      <c r="J33" s="80"/>
      <c r="K33" s="80"/>
      <c r="L33" s="5" t="s">
        <v>44</v>
      </c>
      <c r="M33" s="1"/>
    </row>
    <row r="34" spans="2:13" ht="21.6" thickBot="1" x14ac:dyDescent="0.3">
      <c r="B34" s="92"/>
      <c r="C34" s="93"/>
      <c r="D34" s="4"/>
      <c r="E34" s="3"/>
      <c r="F34" s="93"/>
      <c r="G34" s="93"/>
      <c r="H34" s="93"/>
      <c r="I34" s="93"/>
      <c r="J34" s="93"/>
      <c r="K34" s="93"/>
      <c r="L34" s="2" t="s">
        <v>44</v>
      </c>
      <c r="M34" s="1"/>
    </row>
  </sheetData>
  <sheetProtection sheet="1" selectLockedCells="1"/>
  <mergeCells count="3">
    <mergeCell ref="H1:J1"/>
    <mergeCell ref="A1:B1"/>
    <mergeCell ref="E1:G1"/>
  </mergeCells>
  <pageMargins left="0.7" right="0.7" top="0.75" bottom="0.75" header="0.3" footer="0.3"/>
  <pageSetup paperSize="17" scale="73" orientation="landscape" r:id="rId1"/>
  <headerFooter>
    <oddFooter>Page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211"/>
  <sheetViews>
    <sheetView zoomScale="85" zoomScaleNormal="85" workbookViewId="0">
      <pane xSplit="1" ySplit="8" topLeftCell="B9" activePane="bottomRight" state="frozen"/>
      <selection pane="topRight" activeCell="B1" sqref="B1"/>
      <selection pane="bottomLeft" activeCell="A4" sqref="A4"/>
      <selection pane="bottomRight" activeCell="C8" sqref="C8"/>
    </sheetView>
  </sheetViews>
  <sheetFormatPr defaultColWidth="0" defaultRowHeight="13.2" zeroHeight="1" x14ac:dyDescent="0.25"/>
  <cols>
    <col min="1" max="1" width="21.44140625" style="106" customWidth="1"/>
    <col min="2" max="2" width="24.44140625" style="106" bestFit="1" customWidth="1"/>
    <col min="3" max="4" width="16.44140625" style="106" customWidth="1"/>
    <col min="5" max="5" width="18.5546875" style="106" customWidth="1"/>
    <col min="6" max="6" width="16.5546875" style="107" bestFit="1" customWidth="1"/>
    <col min="7" max="7" width="18.5546875" style="106" customWidth="1"/>
    <col min="8" max="8" width="26.44140625" style="107" customWidth="1"/>
    <col min="9" max="9" width="18.5546875" style="106" customWidth="1"/>
    <col min="10" max="10" width="17.109375" style="107" bestFit="1" customWidth="1"/>
    <col min="11" max="11" width="18.5546875" style="106" customWidth="1"/>
    <col min="12" max="12" width="16.88671875" style="107" bestFit="1" customWidth="1"/>
    <col min="13" max="13" width="16.5546875" style="108" customWidth="1"/>
    <col min="14" max="14" width="15.5546875" style="108" customWidth="1"/>
    <col min="15" max="15" width="18" style="104" bestFit="1" customWidth="1"/>
    <col min="16" max="16" width="15.5546875" style="109" customWidth="1"/>
    <col min="17" max="17" width="19" style="109" bestFit="1" customWidth="1"/>
    <col min="18" max="18" width="19" style="109" customWidth="1"/>
    <col min="19" max="22" width="16.109375" style="109" customWidth="1"/>
    <col min="23" max="23" width="19.88671875" style="105" customWidth="1"/>
    <col min="24" max="24" width="18.88671875" style="108" bestFit="1" customWidth="1"/>
    <col min="25" max="25" width="18.88671875" style="108" customWidth="1"/>
    <col min="26" max="26" width="18.44140625" style="108" bestFit="1" customWidth="1"/>
    <col min="27" max="28" width="30.88671875" style="108" customWidth="1"/>
    <col min="29" max="29" width="40.44140625" style="184" bestFit="1" customWidth="1"/>
    <col min="30" max="30" width="18.88671875" style="107" bestFit="1" customWidth="1"/>
    <col min="31" max="31" width="17.44140625" style="107" customWidth="1"/>
    <col min="32" max="32" width="20.88671875" style="107" bestFit="1" customWidth="1"/>
    <col min="33" max="33" width="17" style="107" customWidth="1"/>
    <col min="34" max="34" width="17.109375" style="107" bestFit="1" customWidth="1"/>
    <col min="35" max="35" width="18.88671875" style="107" bestFit="1" customWidth="1"/>
    <col min="36" max="36" width="21.109375" style="107" bestFit="1" customWidth="1"/>
    <col min="37" max="37" width="14.44140625" style="107" bestFit="1" customWidth="1"/>
    <col min="38" max="38" width="12.5546875" style="107" customWidth="1"/>
    <col min="39" max="39" width="9.109375" style="106" customWidth="1"/>
    <col min="40" max="44" width="0" style="106" hidden="1" customWidth="1"/>
    <col min="45" max="16384" width="9.109375" style="106" hidden="1"/>
  </cols>
  <sheetData>
    <row r="1" spans="1:38" ht="15.6" x14ac:dyDescent="0.3">
      <c r="A1" s="47" t="s">
        <v>91</v>
      </c>
      <c r="B1" s="265">
        <f>'Project Wide Estimates'!C3</f>
        <v>0</v>
      </c>
      <c r="C1" s="262"/>
      <c r="D1" s="262"/>
      <c r="E1" s="262"/>
      <c r="F1" s="262"/>
      <c r="G1" s="107"/>
      <c r="H1" s="106"/>
      <c r="I1" s="107"/>
      <c r="J1" s="106"/>
      <c r="K1" s="107"/>
      <c r="L1" s="108"/>
      <c r="N1" s="104"/>
      <c r="O1" s="109"/>
      <c r="V1" s="105"/>
      <c r="W1" s="108"/>
      <c r="AB1" s="184"/>
      <c r="AC1" s="107"/>
      <c r="AL1" s="106"/>
    </row>
    <row r="2" spans="1:38" ht="15.6" x14ac:dyDescent="0.3">
      <c r="A2" s="47" t="s">
        <v>90</v>
      </c>
      <c r="B2" s="265">
        <f>'Project Wide Estimates'!C4</f>
        <v>0</v>
      </c>
      <c r="C2" s="262"/>
      <c r="D2" s="262"/>
      <c r="E2" s="263" t="s">
        <v>89</v>
      </c>
      <c r="F2" s="260">
        <f>'Project Wide Estimates'!J4</f>
        <v>0</v>
      </c>
      <c r="G2" s="107"/>
      <c r="H2" s="106"/>
      <c r="I2" s="107"/>
      <c r="J2" s="106"/>
      <c r="K2" s="107"/>
      <c r="L2" s="108"/>
      <c r="N2" s="104"/>
      <c r="O2" s="109"/>
      <c r="V2" s="105"/>
      <c r="W2" s="108"/>
      <c r="AB2" s="184"/>
      <c r="AC2" s="107"/>
      <c r="AL2" s="106"/>
    </row>
    <row r="3" spans="1:38" ht="15.6" x14ac:dyDescent="0.3">
      <c r="A3" s="47" t="s">
        <v>88</v>
      </c>
      <c r="B3" s="265">
        <f>'Project Wide Estimates'!C5</f>
        <v>0</v>
      </c>
      <c r="C3" s="262"/>
      <c r="D3" s="262"/>
      <c r="E3" s="263"/>
      <c r="F3" s="262"/>
      <c r="G3" s="107"/>
      <c r="H3" s="106"/>
      <c r="I3" s="107"/>
      <c r="J3" s="106"/>
      <c r="K3" s="107"/>
      <c r="L3" s="108"/>
      <c r="N3" s="104"/>
      <c r="O3" s="109"/>
      <c r="V3" s="105"/>
      <c r="W3" s="108"/>
      <c r="AB3" s="184"/>
      <c r="AC3" s="107"/>
      <c r="AL3" s="106"/>
    </row>
    <row r="4" spans="1:38" ht="15.6" x14ac:dyDescent="0.3">
      <c r="A4" s="47" t="s">
        <v>87</v>
      </c>
      <c r="B4" s="265">
        <f>'Project Wide Estimates'!C6</f>
        <v>0</v>
      </c>
      <c r="C4" s="262"/>
      <c r="D4" s="262"/>
      <c r="E4" s="264" t="s">
        <v>198</v>
      </c>
      <c r="F4" s="260">
        <f>'Project Wide Estimates'!J6</f>
        <v>0</v>
      </c>
      <c r="G4" s="107"/>
      <c r="H4" s="106"/>
      <c r="I4" s="107"/>
      <c r="J4" s="106"/>
      <c r="K4" s="107"/>
      <c r="L4" s="108"/>
      <c r="N4" s="104"/>
      <c r="O4" s="109"/>
      <c r="V4" s="105"/>
      <c r="W4" s="108"/>
      <c r="AB4" s="184"/>
      <c r="AC4" s="107"/>
      <c r="AL4" s="106"/>
    </row>
    <row r="5" spans="1:38" s="97" customFormat="1" x14ac:dyDescent="0.25">
      <c r="A5" s="293" t="s">
        <v>118</v>
      </c>
      <c r="B5" s="293"/>
      <c r="C5" s="280" t="s">
        <v>119</v>
      </c>
      <c r="D5" s="280"/>
      <c r="E5" s="280"/>
      <c r="F5" s="280"/>
      <c r="H5" s="103"/>
      <c r="J5" s="103"/>
      <c r="L5" s="103"/>
      <c r="M5" s="104"/>
      <c r="N5" s="104"/>
      <c r="O5" s="104"/>
      <c r="P5" s="105"/>
      <c r="Q5" s="105"/>
      <c r="R5" s="105"/>
      <c r="S5" s="105"/>
      <c r="T5" s="105"/>
      <c r="U5" s="105"/>
      <c r="V5" s="105"/>
      <c r="W5" s="105"/>
      <c r="X5" s="104"/>
      <c r="Y5" s="104"/>
      <c r="Z5" s="104"/>
      <c r="AA5" s="104"/>
      <c r="AB5" s="104"/>
      <c r="AC5" s="182"/>
      <c r="AD5" s="103"/>
      <c r="AE5" s="103"/>
      <c r="AF5" s="103"/>
      <c r="AG5" s="103"/>
      <c r="AH5" s="103"/>
      <c r="AI5" s="103"/>
      <c r="AJ5" s="103"/>
      <c r="AK5" s="103"/>
      <c r="AL5" s="103"/>
    </row>
    <row r="6" spans="1:38" s="96" customFormat="1" ht="15.6" customHeight="1" x14ac:dyDescent="0.25">
      <c r="A6" s="287" t="s">
        <v>32</v>
      </c>
      <c r="B6" s="288"/>
      <c r="C6" s="288"/>
      <c r="D6" s="289"/>
      <c r="E6" s="294" t="s">
        <v>2</v>
      </c>
      <c r="F6" s="294"/>
      <c r="G6" s="294"/>
      <c r="H6" s="294"/>
      <c r="I6" s="295"/>
      <c r="J6" s="295"/>
      <c r="K6" s="295"/>
      <c r="L6" s="295"/>
      <c r="M6" s="302"/>
      <c r="N6" s="302"/>
      <c r="O6" s="302"/>
      <c r="P6" s="302"/>
      <c r="Q6" s="302"/>
      <c r="R6" s="302"/>
      <c r="S6" s="302"/>
      <c r="T6" s="139"/>
      <c r="U6" s="139"/>
      <c r="V6" s="139"/>
      <c r="W6" s="139"/>
      <c r="X6" s="307" t="s">
        <v>7</v>
      </c>
      <c r="Y6" s="307"/>
      <c r="Z6" s="307"/>
      <c r="AA6" s="308"/>
      <c r="AB6" s="308"/>
      <c r="AC6" s="308"/>
      <c r="AD6" s="309"/>
      <c r="AE6" s="309"/>
      <c r="AF6" s="309"/>
      <c r="AG6" s="309"/>
      <c r="AH6" s="309"/>
      <c r="AI6" s="301"/>
      <c r="AJ6" s="301"/>
      <c r="AK6" s="301"/>
      <c r="AL6" s="301"/>
    </row>
    <row r="7" spans="1:38" s="97" customFormat="1" ht="13.35" customHeight="1" x14ac:dyDescent="0.25">
      <c r="A7" s="290"/>
      <c r="B7" s="291"/>
      <c r="C7" s="291"/>
      <c r="D7" s="292"/>
      <c r="E7" s="286" t="s">
        <v>0</v>
      </c>
      <c r="F7" s="286"/>
      <c r="G7" s="286" t="s">
        <v>5</v>
      </c>
      <c r="H7" s="286"/>
      <c r="I7" s="286" t="s">
        <v>1</v>
      </c>
      <c r="J7" s="286"/>
      <c r="K7" s="286" t="s">
        <v>6</v>
      </c>
      <c r="L7" s="286"/>
      <c r="M7" s="296" t="s">
        <v>33</v>
      </c>
      <c r="N7" s="296" t="s">
        <v>143</v>
      </c>
      <c r="O7" s="296" t="s">
        <v>34</v>
      </c>
      <c r="P7" s="313" t="s">
        <v>150</v>
      </c>
      <c r="Q7" s="299" t="s">
        <v>137</v>
      </c>
      <c r="R7" s="248"/>
      <c r="S7" s="313" t="s">
        <v>35</v>
      </c>
      <c r="T7" s="237"/>
      <c r="U7" s="237"/>
      <c r="V7" s="299" t="s">
        <v>151</v>
      </c>
      <c r="W7" s="299" t="s">
        <v>136</v>
      </c>
      <c r="X7" s="311" t="s">
        <v>36</v>
      </c>
      <c r="Y7" s="235"/>
      <c r="Z7" s="296" t="s">
        <v>140</v>
      </c>
      <c r="AA7" s="303" t="s">
        <v>144</v>
      </c>
      <c r="AB7" s="233"/>
      <c r="AC7" s="305" t="s">
        <v>8</v>
      </c>
      <c r="AD7" s="303" t="s">
        <v>29</v>
      </c>
      <c r="AE7" s="303" t="s">
        <v>153</v>
      </c>
      <c r="AF7" s="303" t="s">
        <v>37</v>
      </c>
      <c r="AG7" s="303" t="s">
        <v>154</v>
      </c>
      <c r="AH7" s="303" t="s">
        <v>30</v>
      </c>
      <c r="AI7" s="303" t="s">
        <v>31</v>
      </c>
      <c r="AJ7" s="303" t="s">
        <v>38</v>
      </c>
      <c r="AK7" s="296" t="s">
        <v>132</v>
      </c>
      <c r="AL7" s="296" t="s">
        <v>39</v>
      </c>
    </row>
    <row r="8" spans="1:38" s="97" customFormat="1" ht="42" customHeight="1" x14ac:dyDescent="0.25">
      <c r="A8" s="181" t="s">
        <v>11</v>
      </c>
      <c r="B8" s="181" t="s">
        <v>152</v>
      </c>
      <c r="C8" s="181" t="s">
        <v>28</v>
      </c>
      <c r="D8" s="224" t="s">
        <v>1</v>
      </c>
      <c r="E8" s="181" t="s">
        <v>3</v>
      </c>
      <c r="F8" s="98" t="s">
        <v>4</v>
      </c>
      <c r="G8" s="181" t="s">
        <v>3</v>
      </c>
      <c r="H8" s="98" t="s">
        <v>4</v>
      </c>
      <c r="I8" s="181" t="s">
        <v>3</v>
      </c>
      <c r="J8" s="98" t="s">
        <v>4</v>
      </c>
      <c r="K8" s="181" t="s">
        <v>3</v>
      </c>
      <c r="L8" s="98" t="s">
        <v>4</v>
      </c>
      <c r="M8" s="296"/>
      <c r="N8" s="296"/>
      <c r="O8" s="296"/>
      <c r="P8" s="313"/>
      <c r="Q8" s="300"/>
      <c r="R8" s="249" t="s">
        <v>179</v>
      </c>
      <c r="S8" s="313"/>
      <c r="T8" s="238" t="s">
        <v>170</v>
      </c>
      <c r="U8" s="238" t="s">
        <v>171</v>
      </c>
      <c r="V8" s="300"/>
      <c r="W8" s="300"/>
      <c r="X8" s="312"/>
      <c r="Y8" s="236" t="s">
        <v>172</v>
      </c>
      <c r="Z8" s="310"/>
      <c r="AA8" s="304"/>
      <c r="AB8" s="234" t="s">
        <v>169</v>
      </c>
      <c r="AC8" s="306"/>
      <c r="AD8" s="304"/>
      <c r="AE8" s="304"/>
      <c r="AF8" s="304"/>
      <c r="AG8" s="304"/>
      <c r="AH8" s="304"/>
      <c r="AI8" s="304"/>
      <c r="AJ8" s="304"/>
      <c r="AK8" s="296"/>
      <c r="AL8" s="296"/>
    </row>
    <row r="9" spans="1:38" x14ac:dyDescent="0.25">
      <c r="A9" s="120"/>
      <c r="B9" s="121"/>
      <c r="C9" s="122"/>
      <c r="D9" s="122"/>
      <c r="E9" s="122"/>
      <c r="F9" s="211" t="b">
        <f>(IF(E9="Consultant", "enter manually", (IF(C9="N", 'Project Wide Estimates'!$H$12*'Project Wide Estimates'!$E$30, (IF('Individual Parcel Estimate'!C9="I",'Project Wide Estimates'!$H$13*'Project Wide Estimates'!$E$30, (IF('Individual Parcel Estimate'!C9="II", 'Project Wide Estimates'!$H$14*'Project Wide Estimates'!$E$30, (IF('Individual Parcel Estimate'!C9="M", 'Project Wide Estimates'!$H$15*'Project Wide Estimates'!$E$30, (IF('Individual Parcel Estimate'!C9="MI", 'Project Wide Estimates'!$H$16*'Project Wide Estimates'!$E$30, (IF('Individual Parcel Estimate'!C9="C", 'Project Wide Estimates'!$H$17*'Project Wide Estimates'!$E$30, (IF('Individual Parcel Estimate'!C9="CI", 'Project Wide Estimates'!$H$18*'Project Wide Estimates'!$E$30))))))))))))))))</f>
        <v>0</v>
      </c>
      <c r="G9" s="122"/>
      <c r="H9" s="211" t="b">
        <f>(IF(G9="Consultant", "enter manually", (IF(C9="N", 'Project Wide Estimates'!$G$12*'Project Wide Estimates'!$E$30, (IF('Individual Parcel Estimate'!C9="I",'Project Wide Estimates'!$I$13*'Project Wide Estimates'!$E$30, (IF('Individual Parcel Estimate'!C9="II", 'Project Wide Estimates'!$I$14*'Project Wide Estimates'!$E$30, (IF('Individual Parcel Estimate'!C9="M", 'Project Wide Estimates'!$I$15*'Project Wide Estimates'!$E$30, (IF('Individual Parcel Estimate'!C9="MI", 'Project Wide Estimates'!$I$16*'Project Wide Estimates'!$E$30, (IF('Individual Parcel Estimate'!C9="C", 'Project Wide Estimates'!$I$17*'Project Wide Estimates'!$E$30, (IF('Individual Parcel Estimate'!C9="CI", 'Project Wide Estimates'!$I$18*'Project Wide Estimates'!$E$30))))))))))))))))</f>
        <v>0</v>
      </c>
      <c r="I9" s="122"/>
      <c r="J9" s="211" t="b">
        <f>(IF(I9="Consultant","enter manually",(IF(C9="N","na",(IF(C9="I","na",(IF(C9="II",'Project Wide Estimates'!$J$14*'Project Wide Estimates'!$E$30,(IF('Individual Parcel Estimate'!C9="M","na",(IF('Individual Parcel Estimate'!C9="MI",'Project Wide Estimates'!$J$16*'Project Wide Estimates'!$E$30,(IF('Individual Parcel Estimate'!C9="C","na",(IF('Individual Parcel Estimate'!C9="CI",'Project Wide Estimates'!$J$18*'Project Wide Estimates'!$E$30))))))))))))))))</f>
        <v>0</v>
      </c>
      <c r="K9" s="122"/>
      <c r="L9" s="211" t="b">
        <f>(IF(K9="Consultant","enter manually",(IF(C9="N","na",(IF(C9="I","na",(IF(C9="II",'Project Wide Estimates'!$K$14*'Project Wide Estimates'!$E$30,(IF('Individual Parcel Estimate'!C9="M","na",(IF('Individual Parcel Estimate'!C9="MI",'Project Wide Estimates'!$K$16*'Project Wide Estimates'!$E$30,(IF('Individual Parcel Estimate'!C9="C","na",(IF('Individual Parcel Estimate'!C9="CI",'Project Wide Estimates'!$K$18*'Project Wide Estimates'!$E$30))))))))))))))))</f>
        <v>0</v>
      </c>
      <c r="M9" s="228"/>
      <c r="N9" s="228"/>
      <c r="O9" s="211" t="b">
        <f>(IF(C9="N", 'Project Wide Estimates'!$D$12*'Project Wide Estimates'!$E$30, (IF('Individual Parcel Estimate'!C9="I", 'Project Wide Estimates'!$D$13*'Project Wide Estimates'!$E$30, (IF('Individual Parcel Estimate'!C9="II", 'Project Wide Estimates'!$D$14*'Project Wide Estimates'!$E$30, (IF('Individual Parcel Estimate'!C9="M", 'Project Wide Estimates'!$D$15*'Project Wide Estimates'!$E$30, (IF('Individual Parcel Estimate'!C9="MI", 'Project Wide Estimates'!$D$16*'Project Wide Estimates'!$E$30, (IF('Individual Parcel Estimate'!C9="C", 'Project Wide Estimates'!$D$17*'Project Wide Estimates'!$E$30, (IF('Individual Parcel Estimate'!C9="CI", 'Project Wide Estimates'!$D$18*'Project Wide Estimates'!$E$30))))))))))))))</f>
        <v>0</v>
      </c>
      <c r="P9" s="120"/>
      <c r="Q9" s="211" t="b">
        <f>(IF(S9="Agricultural 1",P9*'Project Wide Estimates'!$Q$14,(IF('Individual Parcel Estimate'!S9="Agricultural 2",'Individual Parcel Estimate'!P9*'Project Wide Estimates'!$Q$15,(IF('Individual Parcel Estimate'!S9="Residential 1",'Individual Parcel Estimate'!P9*'Project Wide Estimates'!$Q$16,(IF('Individual Parcel Estimate'!S9="Residential 2",'Individual Parcel Estimate'!P9*'Project Wide Estimates'!$Q$17,(IF('Individual Parcel Estimate'!S9="Commercial 1",'Individual Parcel Estimate'!P9*'Project Wide Estimates'!$Q$18,(IF('Individual Parcel Estimate'!S9="Commercial 2",'Individual Parcel Estimate'!P9*'Project Wide Estimates'!$Q$19,(IF('Individual Parcel Estimate'!S9="Industrial 1",'Individual Parcel Estimate'!P9*'Project Wide Estimates'!$Q$20,(IF('Individual Parcel Estimate'!S9="Industrial 2",'Individual Parcel Estimate'!P9*'Project Wide Estimates'!$Q$21,(IF('Individual Parcel Estimate'!S9="Other 1",'Individual Parcel Estimate'!P9*'Project Wide Estimates'!$Q$22,(IF('Individual Parcel Estimate'!S9="Other 2",'Individual Parcel Estimate'!P9*'Project Wide Estimates'!$Q$23))))))))))))))))))))</f>
        <v>0</v>
      </c>
      <c r="R9" s="250"/>
      <c r="S9" s="122"/>
      <c r="T9" s="120"/>
      <c r="U9" s="241"/>
      <c r="V9" s="120"/>
      <c r="W9" s="211" t="b">
        <f>(IF(S9="Agricultural 1",V9*('Project Wide Estimates'!$Q$14*0.1),(IF('Individual Parcel Estimate'!S9="Agricultural 2",'Individual Parcel Estimate'!V9*('Project Wide Estimates'!$Q$15*0.1),(IF('Individual Parcel Estimate'!S9="Residential 1",'Individual Parcel Estimate'!V9*('Project Wide Estimates'!$Q$16*0.1),(IF('Individual Parcel Estimate'!S9="Residential 2",'Individual Parcel Estimate'!V9*('Project Wide Estimates'!$Q$17*0.1),(IF('Individual Parcel Estimate'!S9="Commercial 1",'Individual Parcel Estimate'!V9*('Project Wide Estimates'!$Q$18*0.1),(IF('Individual Parcel Estimate'!S9="Commercial 2",'Individual Parcel Estimate'!V9*('Project Wide Estimates'!$Q$19*0.1),(IF('Individual Parcel Estimate'!S9="Industrial 1",'Individual Parcel Estimate'!V9*('Project Wide Estimates'!$Q$20*0.1),(IF('Individual Parcel Estimate'!S9="Industrial 2",'Individual Parcel Estimate'!V9*('Project Wide Estimates'!$Q$21*0.1),(IF('Individual Parcel Estimate'!S9="Other 1",'Individual Parcel Estimate'!V9*('Project Wide Estimates'!$Q$22*0.1),(IF('Individual Parcel Estimate'!S9="Other 2",'Individual Parcel Estimate'!V9*('Project Wide Estimates'!$Q$23*0.1)))))))))))))))))))))</f>
        <v>0</v>
      </c>
      <c r="X9" s="211" t="b">
        <f>(IF(S9="Agricultural 1",'Project Wide Estimates'!$Q$14*'Individual Parcel Estimate'!P9, (IF('Individual Parcel Estimate'!S9="Agricultural 2", 'Project Wide Estimates'!$Q$15*'Individual Parcel Estimate'!P9, (IF('Individual Parcel Estimate'!S9="Residential 1", 'Project Wide Estimates'!$Q$16*'Individual Parcel Estimate'!P9, (IF('Individual Parcel Estimate'!S9="Residential 2",'Project Wide Estimates'!$Q$17*'Individual Parcel Estimate'!P9, (IF('Individual Parcel Estimate'!S9="Commercial 1",'Project Wide Estimates'!$Q$18*'Individual Parcel Estimate'!P9, (IF('Individual Parcel Estimate'!S9="Commercial 2", 'Project Wide Estimates'!$Q$19*'Individual Parcel Estimate'!P9, (IF('Individual Parcel Estimate'!S9="Industrial 1", 'Project Wide Estimates'!$Q$20*'Individual Parcel Estimate'!P9, (IF('Individual Parcel Estimate'!S9="Industrial 2", 'Project Wide Estimates'!$Q$21*'Individual Parcel Estimate'!P9, (IF('Individual Parcel Estimate'!S9="Other 1", 'Project Wide Estimates'!$Q$22*'Individual Parcel Estimate'!P9, (IF('Individual Parcel Estimate'!S9="Other 2", 'Project Wide Estimates'!$Q$23*'Individual Parcel Estimate'!P9))))))))))))))))))))</f>
        <v>0</v>
      </c>
      <c r="Y9" s="239">
        <f>U9</f>
        <v>0</v>
      </c>
      <c r="Z9" s="211" t="b">
        <f t="shared" ref="Z9:Z33" si="0">W9</f>
        <v>0</v>
      </c>
      <c r="AA9" s="229"/>
      <c r="AB9" s="229"/>
      <c r="AC9" s="230"/>
      <c r="AD9" s="228"/>
      <c r="AE9" s="228"/>
      <c r="AF9" s="228"/>
      <c r="AG9" s="228"/>
      <c r="AH9" s="228"/>
      <c r="AI9" s="211">
        <f t="shared" ref="AI9:AI33" si="1">SUM(X9:AA9)*0.2</f>
        <v>0</v>
      </c>
      <c r="AJ9" s="211">
        <f t="shared" ref="AJ9:AJ33" si="2">SUM(X9,Z9,AA9,AD9,AE9,AF9,AG9,AH9,AI9)</f>
        <v>0</v>
      </c>
      <c r="AK9" s="120"/>
      <c r="AL9" s="120"/>
    </row>
    <row r="10" spans="1:38" x14ac:dyDescent="0.25">
      <c r="A10" s="120"/>
      <c r="B10" s="121"/>
      <c r="C10" s="122"/>
      <c r="D10" s="122"/>
      <c r="E10" s="122"/>
      <c r="F10" s="211" t="b">
        <f>(IF(E10="Consultant", "enter manually", (IF(C10="N", 'Project Wide Estimates'!$H$12*'Project Wide Estimates'!$E$30, (IF('Individual Parcel Estimate'!C10="I",'Project Wide Estimates'!$H$13*'Project Wide Estimates'!$E$30, (IF('Individual Parcel Estimate'!C10="II", 'Project Wide Estimates'!$H$14*'Project Wide Estimates'!$E$30, (IF('Individual Parcel Estimate'!C10="M", 'Project Wide Estimates'!$H$15*'Project Wide Estimates'!$E$30, (IF('Individual Parcel Estimate'!C10="MI", 'Project Wide Estimates'!$H$16*'Project Wide Estimates'!$E$30, (IF('Individual Parcel Estimate'!C10="C", 'Project Wide Estimates'!$H$17*'Project Wide Estimates'!$E$30, (IF('Individual Parcel Estimate'!C10="CI", 'Project Wide Estimates'!$H$18*'Project Wide Estimates'!$E$30))))))))))))))))</f>
        <v>0</v>
      </c>
      <c r="G10" s="122"/>
      <c r="H10" s="211" t="b">
        <f>(IF(G10="Consultant", "enter manually", (IF(C10="N", 'Project Wide Estimates'!$G$12*'Project Wide Estimates'!$E$30, (IF('Individual Parcel Estimate'!C10="I",'Project Wide Estimates'!$I$13*'Project Wide Estimates'!$E$30, (IF('Individual Parcel Estimate'!C10="II", 'Project Wide Estimates'!$I$14*'Project Wide Estimates'!$E$30, (IF('Individual Parcel Estimate'!C10="M", 'Project Wide Estimates'!$I$15*'Project Wide Estimates'!$E$30, (IF('Individual Parcel Estimate'!C10="MI", 'Project Wide Estimates'!$I$16*'Project Wide Estimates'!$E$30, (IF('Individual Parcel Estimate'!C10="C", 'Project Wide Estimates'!$I$17*'Project Wide Estimates'!$E$30, (IF('Individual Parcel Estimate'!C10="CI", 'Project Wide Estimates'!$I$18*'Project Wide Estimates'!$E$30))))))))))))))))</f>
        <v>0</v>
      </c>
      <c r="I10" s="122"/>
      <c r="J10" s="211" t="b">
        <f>(IF(I10="Consultant","enter manually",(IF(C10="N","na",(IF(C10="I","na",(IF(C10="II",'Project Wide Estimates'!$J$14*'Project Wide Estimates'!$E$30,(IF('Individual Parcel Estimate'!C10="M","na",(IF('Individual Parcel Estimate'!C10="MI",'Project Wide Estimates'!$J$16*'Project Wide Estimates'!$E$30,(IF('Individual Parcel Estimate'!C10="C","na",(IF('Individual Parcel Estimate'!C10="CI",'Project Wide Estimates'!$J$18*'Project Wide Estimates'!$E$30))))))))))))))))</f>
        <v>0</v>
      </c>
      <c r="K10" s="122"/>
      <c r="L10" s="211" t="b">
        <f>(IF(K10="Consultant","enter manually",(IF(C10="N","na",(IF(C10="I","na",(IF(C10="II",'Project Wide Estimates'!$K$14*'Project Wide Estimates'!$E$30,(IF('Individual Parcel Estimate'!C10="M","na",(IF('Individual Parcel Estimate'!C10="MI",'Project Wide Estimates'!$K$16*'Project Wide Estimates'!$E$30,(IF('Individual Parcel Estimate'!C10="C","na",(IF('Individual Parcel Estimate'!C10="CI",'Project Wide Estimates'!$K$18*'Project Wide Estimates'!$E$30))))))))))))))))</f>
        <v>0</v>
      </c>
      <c r="M10" s="228"/>
      <c r="N10" s="228"/>
      <c r="O10" s="211" t="b">
        <f>(IF(C10="N", 'Project Wide Estimates'!$D$12*'Project Wide Estimates'!$E$30, (IF('Individual Parcel Estimate'!C10="I", 'Project Wide Estimates'!$D$13*'Project Wide Estimates'!$E$30, (IF('Individual Parcel Estimate'!C10="II", 'Project Wide Estimates'!$D$14*'Project Wide Estimates'!$E$30, (IF('Individual Parcel Estimate'!C10="M", 'Project Wide Estimates'!$D$15*'Project Wide Estimates'!$E$30, (IF('Individual Parcel Estimate'!C10="MI", 'Project Wide Estimates'!$D$16*'Project Wide Estimates'!$E$30, (IF('Individual Parcel Estimate'!C10="C", 'Project Wide Estimates'!$D$17*'Project Wide Estimates'!$E$30, (IF('Individual Parcel Estimate'!C10="CI", 'Project Wide Estimates'!$D$18*'Project Wide Estimates'!$E$30))))))))))))))</f>
        <v>0</v>
      </c>
      <c r="P10" s="120"/>
      <c r="Q10" s="211" t="b">
        <f>(IF(S10="Agricultural 1",P10*'Project Wide Estimates'!$Q$14,(IF('Individual Parcel Estimate'!S10="Agricultural 2",'Individual Parcel Estimate'!P10*'Project Wide Estimates'!$Q$15,(IF('Individual Parcel Estimate'!S10="Residential 1",'Individual Parcel Estimate'!P10*'Project Wide Estimates'!$Q$16,(IF('Individual Parcel Estimate'!S10="Residential 2",'Individual Parcel Estimate'!P10*'Project Wide Estimates'!$Q$17,(IF('Individual Parcel Estimate'!S10="Commercial 1",'Individual Parcel Estimate'!P10*'Project Wide Estimates'!$Q$18,(IF('Individual Parcel Estimate'!S10="Commercial 2",'Individual Parcel Estimate'!P10*'Project Wide Estimates'!$Q$19,(IF('Individual Parcel Estimate'!S10="Industrial 1",'Individual Parcel Estimate'!P10*'Project Wide Estimates'!$Q$20,(IF('Individual Parcel Estimate'!S10="Industrial 2",'Individual Parcel Estimate'!P10*'Project Wide Estimates'!$Q$21,(IF('Individual Parcel Estimate'!S10="Other 1",'Individual Parcel Estimate'!P10*'Project Wide Estimates'!$Q$22,(IF('Individual Parcel Estimate'!S10="Other 2",'Individual Parcel Estimate'!P10*'Project Wide Estimates'!$Q$23))))))))))))))))))))</f>
        <v>0</v>
      </c>
      <c r="R10" s="250"/>
      <c r="S10" s="122"/>
      <c r="T10" s="120"/>
      <c r="U10" s="241"/>
      <c r="V10" s="120"/>
      <c r="W10" s="211" t="b">
        <f>(IF(S10="Agricultural 1",V10*('Project Wide Estimates'!$Q$14*0.1),(IF('Individual Parcel Estimate'!S10="Agricultural 2",'Individual Parcel Estimate'!V10*('Project Wide Estimates'!$Q$15*0.1),(IF('Individual Parcel Estimate'!S10="Residential 1",'Individual Parcel Estimate'!V10*('Project Wide Estimates'!$Q$16*0.1),(IF('Individual Parcel Estimate'!S10="Residential 2",'Individual Parcel Estimate'!V10*('Project Wide Estimates'!$Q$17*0.1),(IF('Individual Parcel Estimate'!S10="Commercial 1",'Individual Parcel Estimate'!V10*('Project Wide Estimates'!$Q$18*0.1),(IF('Individual Parcel Estimate'!S10="Commercial 2",'Individual Parcel Estimate'!V10*('Project Wide Estimates'!$Q$19*0.1),(IF('Individual Parcel Estimate'!S10="Industrial 1",'Individual Parcel Estimate'!V10*('Project Wide Estimates'!$Q$20*0.1),(IF('Individual Parcel Estimate'!S10="Industrial 2",'Individual Parcel Estimate'!V10*('Project Wide Estimates'!$Q$21*0.1),(IF('Individual Parcel Estimate'!S10="Other 1",'Individual Parcel Estimate'!V10*('Project Wide Estimates'!$Q$22*0.1),(IF('Individual Parcel Estimate'!S10="Other 2",'Individual Parcel Estimate'!V10*('Project Wide Estimates'!$Q$23*0.1)))))))))))))))))))))</f>
        <v>0</v>
      </c>
      <c r="X10" s="211" t="b">
        <f>(IF(S10="Agricultural 1",'Project Wide Estimates'!$Q$14*'Individual Parcel Estimate'!P10, (IF('Individual Parcel Estimate'!S10="Agricultural 2", 'Project Wide Estimates'!$Q$15*'Individual Parcel Estimate'!P10, (IF('Individual Parcel Estimate'!S10="Residential 1", 'Project Wide Estimates'!$Q$16*'Individual Parcel Estimate'!P10, (IF('Individual Parcel Estimate'!S10="Residential 2",'Project Wide Estimates'!$Q$17*'Individual Parcel Estimate'!P10, (IF('Individual Parcel Estimate'!S10="Commercial 1",'Project Wide Estimates'!$Q$18*'Individual Parcel Estimate'!P10, (IF('Individual Parcel Estimate'!S10="Commercial 2", 'Project Wide Estimates'!$Q$19*'Individual Parcel Estimate'!P10, (IF('Individual Parcel Estimate'!S10="Industrial 1", 'Project Wide Estimates'!$Q$20*'Individual Parcel Estimate'!P10, (IF('Individual Parcel Estimate'!S10="Industrial 2", 'Project Wide Estimates'!$Q$21*'Individual Parcel Estimate'!P10, (IF('Individual Parcel Estimate'!S10="Other 1", 'Project Wide Estimates'!$Q$22*'Individual Parcel Estimate'!P10, (IF('Individual Parcel Estimate'!S10="Other 2", 'Project Wide Estimates'!$Q$23*'Individual Parcel Estimate'!P10))))))))))))))))))))</f>
        <v>0</v>
      </c>
      <c r="Y10" s="239">
        <f t="shared" ref="Y10:Y57" si="3">U10</f>
        <v>0</v>
      </c>
      <c r="Z10" s="211" t="b">
        <f t="shared" si="0"/>
        <v>0</v>
      </c>
      <c r="AA10" s="228"/>
      <c r="AB10" s="228"/>
      <c r="AC10" s="230" t="s">
        <v>44</v>
      </c>
      <c r="AD10" s="228"/>
      <c r="AE10" s="228"/>
      <c r="AF10" s="228"/>
      <c r="AG10" s="228"/>
      <c r="AH10" s="228"/>
      <c r="AI10" s="211">
        <f t="shared" si="1"/>
        <v>0</v>
      </c>
      <c r="AJ10" s="211">
        <f t="shared" si="2"/>
        <v>0</v>
      </c>
      <c r="AK10" s="120"/>
      <c r="AL10" s="120"/>
    </row>
    <row r="11" spans="1:38" x14ac:dyDescent="0.25">
      <c r="A11" s="120"/>
      <c r="B11" s="121"/>
      <c r="C11" s="122"/>
      <c r="D11" s="122"/>
      <c r="E11" s="122"/>
      <c r="F11" s="211" t="b">
        <f>(IF(E11="Consultant", "enter manually", (IF(C11="N", 'Project Wide Estimates'!$H$12*'Project Wide Estimates'!$E$30, (IF('Individual Parcel Estimate'!C11="I",'Project Wide Estimates'!$H$13*'Project Wide Estimates'!$E$30, (IF('Individual Parcel Estimate'!C11="II", 'Project Wide Estimates'!$H$14*'Project Wide Estimates'!$E$30, (IF('Individual Parcel Estimate'!C11="M", 'Project Wide Estimates'!$H$15*'Project Wide Estimates'!$E$30, (IF('Individual Parcel Estimate'!C11="MI", 'Project Wide Estimates'!$H$16*'Project Wide Estimates'!$E$30, (IF('Individual Parcel Estimate'!C11="C", 'Project Wide Estimates'!$H$17*'Project Wide Estimates'!$E$30, (IF('Individual Parcel Estimate'!C11="CI", 'Project Wide Estimates'!$H$18*'Project Wide Estimates'!$E$30))))))))))))))))</f>
        <v>0</v>
      </c>
      <c r="G11" s="122"/>
      <c r="H11" s="211" t="b">
        <f>(IF(G11="Consultant", "enter manually", (IF(C11="N", 'Project Wide Estimates'!$G$12*'Project Wide Estimates'!$E$30, (IF('Individual Parcel Estimate'!C11="I",'Project Wide Estimates'!$I$13*'Project Wide Estimates'!$E$30, (IF('Individual Parcel Estimate'!C11="II", 'Project Wide Estimates'!$I$14*'Project Wide Estimates'!$E$30, (IF('Individual Parcel Estimate'!C11="M", 'Project Wide Estimates'!$I$15*'Project Wide Estimates'!$E$30, (IF('Individual Parcel Estimate'!C11="MI", 'Project Wide Estimates'!$I$16*'Project Wide Estimates'!$E$30, (IF('Individual Parcel Estimate'!C11="C", 'Project Wide Estimates'!$I$17*'Project Wide Estimates'!$E$30, (IF('Individual Parcel Estimate'!C11="CI", 'Project Wide Estimates'!$I$18*'Project Wide Estimates'!$E$30))))))))))))))))</f>
        <v>0</v>
      </c>
      <c r="I11" s="122"/>
      <c r="J11" s="211" t="b">
        <f>(IF(I11="Consultant","enter manually",(IF(C11="N","na",(IF(C11="I","na",(IF(C11="II",'Project Wide Estimates'!$J$14*'Project Wide Estimates'!$E$30,(IF('Individual Parcel Estimate'!C11="M","na",(IF('Individual Parcel Estimate'!C11="MI",'Project Wide Estimates'!$J$16*'Project Wide Estimates'!$E$30,(IF('Individual Parcel Estimate'!C11="C","na",(IF('Individual Parcel Estimate'!C11="CI",'Project Wide Estimates'!$J$18*'Project Wide Estimates'!$E$30))))))))))))))))</f>
        <v>0</v>
      </c>
      <c r="K11" s="122"/>
      <c r="L11" s="211" t="b">
        <f>(IF(K11="Consultant","enter manually",(IF(C11="N","na",(IF(C11="I","na",(IF(C11="II",'Project Wide Estimates'!$K$14*'Project Wide Estimates'!$E$30,(IF('Individual Parcel Estimate'!C11="M","na",(IF('Individual Parcel Estimate'!C11="MI",'Project Wide Estimates'!$K$16*'Project Wide Estimates'!$E$30,(IF('Individual Parcel Estimate'!C11="C","na",(IF('Individual Parcel Estimate'!C11="CI",'Project Wide Estimates'!$K$18*'Project Wide Estimates'!$E$30))))))))))))))))</f>
        <v>0</v>
      </c>
      <c r="M11" s="228"/>
      <c r="N11" s="228"/>
      <c r="O11" s="211" t="b">
        <f>(IF(C11="N", 'Project Wide Estimates'!$D$12*'Project Wide Estimates'!$E$30, (IF('Individual Parcel Estimate'!C11="I", 'Project Wide Estimates'!$D$13*'Project Wide Estimates'!$E$30, (IF('Individual Parcel Estimate'!C11="II", 'Project Wide Estimates'!$D$14*'Project Wide Estimates'!$E$30, (IF('Individual Parcel Estimate'!C11="M", 'Project Wide Estimates'!$D$15*'Project Wide Estimates'!$E$30, (IF('Individual Parcel Estimate'!C11="MI", 'Project Wide Estimates'!$D$16*'Project Wide Estimates'!$E$30, (IF('Individual Parcel Estimate'!C11="C", 'Project Wide Estimates'!$D$17*'Project Wide Estimates'!$E$30, (IF('Individual Parcel Estimate'!C11="CI", 'Project Wide Estimates'!$D$18*'Project Wide Estimates'!$E$30))))))))))))))</f>
        <v>0</v>
      </c>
      <c r="P11" s="120"/>
      <c r="Q11" s="211" t="b">
        <f>(IF(S11="Agricultural 1",P11*'Project Wide Estimates'!$Q$14,(IF('Individual Parcel Estimate'!S11="Agricultural 2",'Individual Parcel Estimate'!P11*'Project Wide Estimates'!$Q$15,(IF('Individual Parcel Estimate'!S11="Residential 1",'Individual Parcel Estimate'!P11*'Project Wide Estimates'!$Q$16,(IF('Individual Parcel Estimate'!S11="Residential 2",'Individual Parcel Estimate'!P11*'Project Wide Estimates'!$Q$17,(IF('Individual Parcel Estimate'!S11="Commercial 1",'Individual Parcel Estimate'!P11*'Project Wide Estimates'!$Q$18,(IF('Individual Parcel Estimate'!S11="Commercial 2",'Individual Parcel Estimate'!P11*'Project Wide Estimates'!$Q$19,(IF('Individual Parcel Estimate'!S11="Industrial 1",'Individual Parcel Estimate'!P11*'Project Wide Estimates'!$Q$20,(IF('Individual Parcel Estimate'!S11="Industrial 2",'Individual Parcel Estimate'!P11*'Project Wide Estimates'!$Q$21,(IF('Individual Parcel Estimate'!S11="Other 1",'Individual Parcel Estimate'!P11*'Project Wide Estimates'!$Q$22,(IF('Individual Parcel Estimate'!S11="Other 2",'Individual Parcel Estimate'!P11*'Project Wide Estimates'!$Q$23))))))))))))))))))))</f>
        <v>0</v>
      </c>
      <c r="R11" s="250"/>
      <c r="S11" s="122"/>
      <c r="T11" s="120"/>
      <c r="U11" s="241"/>
      <c r="V11" s="120"/>
      <c r="W11" s="211" t="b">
        <f>(IF(S11="Agricultural 1",V11*('Project Wide Estimates'!$Q$14*0.1),(IF('Individual Parcel Estimate'!S11="Agricultural 2",'Individual Parcel Estimate'!V11*('Project Wide Estimates'!$Q$15*0.1),(IF('Individual Parcel Estimate'!S11="Residential 1",'Individual Parcel Estimate'!V11*('Project Wide Estimates'!$Q$16*0.1),(IF('Individual Parcel Estimate'!S11="Residential 2",'Individual Parcel Estimate'!V11*('Project Wide Estimates'!$Q$17*0.1),(IF('Individual Parcel Estimate'!S11="Commercial 1",'Individual Parcel Estimate'!V11*('Project Wide Estimates'!$Q$18*0.1),(IF('Individual Parcel Estimate'!S11="Commercial 2",'Individual Parcel Estimate'!V11*('Project Wide Estimates'!$Q$19*0.1),(IF('Individual Parcel Estimate'!S11="Industrial 1",'Individual Parcel Estimate'!V11*('Project Wide Estimates'!$Q$20*0.1),(IF('Individual Parcel Estimate'!S11="Industrial 2",'Individual Parcel Estimate'!V11*('Project Wide Estimates'!$Q$21*0.1),(IF('Individual Parcel Estimate'!S11="Other 1",'Individual Parcel Estimate'!V11*('Project Wide Estimates'!$Q$22*0.1),(IF('Individual Parcel Estimate'!S11="Other 2",'Individual Parcel Estimate'!V11*('Project Wide Estimates'!$Q$23*0.1)))))))))))))))))))))</f>
        <v>0</v>
      </c>
      <c r="X11" s="211" t="b">
        <f>(IF(S11="Agricultural 1",'Project Wide Estimates'!$Q$14*'Individual Parcel Estimate'!P11, (IF('Individual Parcel Estimate'!S11="Agricultural 2", 'Project Wide Estimates'!$Q$15*'Individual Parcel Estimate'!P11, (IF('Individual Parcel Estimate'!S11="Residential 1", 'Project Wide Estimates'!$Q$16*'Individual Parcel Estimate'!P11, (IF('Individual Parcel Estimate'!S11="Residential 2",'Project Wide Estimates'!$Q$17*'Individual Parcel Estimate'!P11, (IF('Individual Parcel Estimate'!S11="Commercial 1",'Project Wide Estimates'!$Q$18*'Individual Parcel Estimate'!P11, (IF('Individual Parcel Estimate'!S11="Commercial 2", 'Project Wide Estimates'!$Q$19*'Individual Parcel Estimate'!P11, (IF('Individual Parcel Estimate'!S11="Industrial 1", 'Project Wide Estimates'!$Q$20*'Individual Parcel Estimate'!P11, (IF('Individual Parcel Estimate'!S11="Industrial 2", 'Project Wide Estimates'!$Q$21*'Individual Parcel Estimate'!P11, (IF('Individual Parcel Estimate'!S11="Other 1", 'Project Wide Estimates'!$Q$22*'Individual Parcel Estimate'!P11, (IF('Individual Parcel Estimate'!S11="Other 2", 'Project Wide Estimates'!$Q$23*'Individual Parcel Estimate'!P11))))))))))))))))))))</f>
        <v>0</v>
      </c>
      <c r="Y11" s="239">
        <f t="shared" si="3"/>
        <v>0</v>
      </c>
      <c r="Z11" s="211" t="b">
        <f t="shared" si="0"/>
        <v>0</v>
      </c>
      <c r="AA11" s="228"/>
      <c r="AB11" s="228"/>
      <c r="AC11" s="230"/>
      <c r="AD11" s="228"/>
      <c r="AE11" s="228"/>
      <c r="AF11" s="228"/>
      <c r="AG11" s="228"/>
      <c r="AH11" s="228"/>
      <c r="AI11" s="211">
        <f t="shared" si="1"/>
        <v>0</v>
      </c>
      <c r="AJ11" s="211">
        <f t="shared" si="2"/>
        <v>0</v>
      </c>
      <c r="AK11" s="120"/>
      <c r="AL11" s="120"/>
    </row>
    <row r="12" spans="1:38" x14ac:dyDescent="0.25">
      <c r="A12" s="120"/>
      <c r="B12" s="121"/>
      <c r="C12" s="122"/>
      <c r="D12" s="122"/>
      <c r="E12" s="122"/>
      <c r="F12" s="211" t="b">
        <f>(IF(E12="Consultant", "enter manually", (IF(C12="N", 'Project Wide Estimates'!$H$12*'Project Wide Estimates'!$E$30, (IF('Individual Parcel Estimate'!C12="I",'Project Wide Estimates'!$H$13*'Project Wide Estimates'!$E$30, (IF('Individual Parcel Estimate'!C12="II", 'Project Wide Estimates'!$H$14*'Project Wide Estimates'!$E$30, (IF('Individual Parcel Estimate'!C12="M", 'Project Wide Estimates'!$H$15*'Project Wide Estimates'!$E$30, (IF('Individual Parcel Estimate'!C12="MI", 'Project Wide Estimates'!$H$16*'Project Wide Estimates'!$E$30, (IF('Individual Parcel Estimate'!C12="C", 'Project Wide Estimates'!$H$17*'Project Wide Estimates'!$E$30, (IF('Individual Parcel Estimate'!C12="CI", 'Project Wide Estimates'!$H$18*'Project Wide Estimates'!$E$30))))))))))))))))</f>
        <v>0</v>
      </c>
      <c r="G12" s="122"/>
      <c r="H12" s="211" t="b">
        <f>(IF(G12="Consultant", "enter manually", (IF(C12="N", 'Project Wide Estimates'!$G$12*'Project Wide Estimates'!$E$30, (IF('Individual Parcel Estimate'!C12="I",'Project Wide Estimates'!$I$13*'Project Wide Estimates'!$E$30, (IF('Individual Parcel Estimate'!C12="II", 'Project Wide Estimates'!$I$14*'Project Wide Estimates'!$E$30, (IF('Individual Parcel Estimate'!C12="M", 'Project Wide Estimates'!$I$15*'Project Wide Estimates'!$E$30, (IF('Individual Parcel Estimate'!C12="MI", 'Project Wide Estimates'!$I$16*'Project Wide Estimates'!$E$30, (IF('Individual Parcel Estimate'!C12="C", 'Project Wide Estimates'!$I$17*'Project Wide Estimates'!$E$30, (IF('Individual Parcel Estimate'!C12="CI", 'Project Wide Estimates'!$I$18*'Project Wide Estimates'!$E$30))))))))))))))))</f>
        <v>0</v>
      </c>
      <c r="I12" s="122"/>
      <c r="J12" s="211" t="b">
        <f>(IF(I12="Consultant","enter manually",(IF(C12="N","na",(IF(C12="I","na",(IF(C12="II",'Project Wide Estimates'!$J$14*'Project Wide Estimates'!$E$30,(IF('Individual Parcel Estimate'!C12="M","na",(IF('Individual Parcel Estimate'!C12="MI",'Project Wide Estimates'!$J$16*'Project Wide Estimates'!$E$30,(IF('Individual Parcel Estimate'!C12="C","na",(IF('Individual Parcel Estimate'!C12="CI",'Project Wide Estimates'!$J$18*'Project Wide Estimates'!$E$30))))))))))))))))</f>
        <v>0</v>
      </c>
      <c r="K12" s="122"/>
      <c r="L12" s="211" t="b">
        <f>(IF(K12="Consultant","enter manually",(IF(C12="N","na",(IF(C12="I","na",(IF(C12="II",'Project Wide Estimates'!$K$14*'Project Wide Estimates'!$E$30,(IF('Individual Parcel Estimate'!C12="M","na",(IF('Individual Parcel Estimate'!C12="MI",'Project Wide Estimates'!$K$16*'Project Wide Estimates'!$E$30,(IF('Individual Parcel Estimate'!C12="C","na",(IF('Individual Parcel Estimate'!C12="CI",'Project Wide Estimates'!$K$18*'Project Wide Estimates'!$E$30))))))))))))))))</f>
        <v>0</v>
      </c>
      <c r="M12" s="228"/>
      <c r="N12" s="228"/>
      <c r="O12" s="211" t="b">
        <f>(IF(C12="N", 'Project Wide Estimates'!$D$12*'Project Wide Estimates'!$E$30, (IF('Individual Parcel Estimate'!C12="I", 'Project Wide Estimates'!$D$13*'Project Wide Estimates'!$E$30, (IF('Individual Parcel Estimate'!C12="II", 'Project Wide Estimates'!$D$14*'Project Wide Estimates'!$E$30, (IF('Individual Parcel Estimate'!C12="M", 'Project Wide Estimates'!$D$15*'Project Wide Estimates'!$E$30, (IF('Individual Parcel Estimate'!C12="MI", 'Project Wide Estimates'!$D$16*'Project Wide Estimates'!$E$30, (IF('Individual Parcel Estimate'!C12="C", 'Project Wide Estimates'!$D$17*'Project Wide Estimates'!$E$30, (IF('Individual Parcel Estimate'!C12="CI", 'Project Wide Estimates'!$D$18*'Project Wide Estimates'!$E$30))))))))))))))</f>
        <v>0</v>
      </c>
      <c r="P12" s="120"/>
      <c r="Q12" s="211" t="b">
        <f>(IF(S12="Agricultural 1",P12*'Project Wide Estimates'!$Q$14,(IF('Individual Parcel Estimate'!S12="Agricultural 2",'Individual Parcel Estimate'!P12*'Project Wide Estimates'!$Q$15,(IF('Individual Parcel Estimate'!S12="Residential 1",'Individual Parcel Estimate'!P12*'Project Wide Estimates'!$Q$16,(IF('Individual Parcel Estimate'!S12="Residential 2",'Individual Parcel Estimate'!P12*'Project Wide Estimates'!$Q$17,(IF('Individual Parcel Estimate'!S12="Commercial 1",'Individual Parcel Estimate'!P12*'Project Wide Estimates'!$Q$18,(IF('Individual Parcel Estimate'!S12="Commercial 2",'Individual Parcel Estimate'!P12*'Project Wide Estimates'!$Q$19,(IF('Individual Parcel Estimate'!S12="Industrial 1",'Individual Parcel Estimate'!P12*'Project Wide Estimates'!$Q$20,(IF('Individual Parcel Estimate'!S12="Industrial 2",'Individual Parcel Estimate'!P12*'Project Wide Estimates'!$Q$21,(IF('Individual Parcel Estimate'!S12="Other 1",'Individual Parcel Estimate'!P12*'Project Wide Estimates'!$Q$22,(IF('Individual Parcel Estimate'!S12="Other 2",'Individual Parcel Estimate'!P12*'Project Wide Estimates'!$Q$23))))))))))))))))))))</f>
        <v>0</v>
      </c>
      <c r="R12" s="250"/>
      <c r="S12" s="122"/>
      <c r="T12" s="120"/>
      <c r="U12" s="241"/>
      <c r="V12" s="120"/>
      <c r="W12" s="211" t="b">
        <f>(IF(S12="Agricultural 1",V12*('Project Wide Estimates'!$Q$14*0.1),(IF('Individual Parcel Estimate'!S12="Agricultural 2",'Individual Parcel Estimate'!V12*('Project Wide Estimates'!$Q$15*0.1),(IF('Individual Parcel Estimate'!S12="Residential 1",'Individual Parcel Estimate'!V12*('Project Wide Estimates'!$Q$16*0.1),(IF('Individual Parcel Estimate'!S12="Residential 2",'Individual Parcel Estimate'!V12*('Project Wide Estimates'!$Q$17*0.1),(IF('Individual Parcel Estimate'!S12="Commercial 1",'Individual Parcel Estimate'!V12*('Project Wide Estimates'!$Q$18*0.1),(IF('Individual Parcel Estimate'!S12="Commercial 2",'Individual Parcel Estimate'!V12*('Project Wide Estimates'!$Q$19*0.1),(IF('Individual Parcel Estimate'!S12="Industrial 1",'Individual Parcel Estimate'!V12*('Project Wide Estimates'!$Q$20*0.1),(IF('Individual Parcel Estimate'!S12="Industrial 2",'Individual Parcel Estimate'!V12*('Project Wide Estimates'!$Q$21*0.1),(IF('Individual Parcel Estimate'!S12="Other 1",'Individual Parcel Estimate'!V12*('Project Wide Estimates'!$Q$22*0.1),(IF('Individual Parcel Estimate'!S12="Other 2",'Individual Parcel Estimate'!V12*('Project Wide Estimates'!$Q$23*0.1)))))))))))))))))))))</f>
        <v>0</v>
      </c>
      <c r="X12" s="211" t="b">
        <f>(IF(S12="Agricultural 1",'Project Wide Estimates'!$Q$14*'Individual Parcel Estimate'!P12, (IF('Individual Parcel Estimate'!S12="Agricultural 2", 'Project Wide Estimates'!$Q$15*'Individual Parcel Estimate'!P12, (IF('Individual Parcel Estimate'!S12="Residential 1", 'Project Wide Estimates'!$Q$16*'Individual Parcel Estimate'!P12, (IF('Individual Parcel Estimate'!S12="Residential 2",'Project Wide Estimates'!$Q$17*'Individual Parcel Estimate'!P12, (IF('Individual Parcel Estimate'!S12="Commercial 1",'Project Wide Estimates'!$Q$18*'Individual Parcel Estimate'!P12, (IF('Individual Parcel Estimate'!S12="Commercial 2", 'Project Wide Estimates'!$Q$19*'Individual Parcel Estimate'!P12, (IF('Individual Parcel Estimate'!S12="Industrial 1", 'Project Wide Estimates'!$Q$20*'Individual Parcel Estimate'!P12, (IF('Individual Parcel Estimate'!S12="Industrial 2", 'Project Wide Estimates'!$Q$21*'Individual Parcel Estimate'!P12, (IF('Individual Parcel Estimate'!S12="Other 1", 'Project Wide Estimates'!$Q$22*'Individual Parcel Estimate'!P12, (IF('Individual Parcel Estimate'!S12="Other 2", 'Project Wide Estimates'!$Q$23*'Individual Parcel Estimate'!P12))))))))))))))))))))</f>
        <v>0</v>
      </c>
      <c r="Y12" s="239">
        <f t="shared" si="3"/>
        <v>0</v>
      </c>
      <c r="Z12" s="211" t="b">
        <f t="shared" si="0"/>
        <v>0</v>
      </c>
      <c r="AA12" s="228"/>
      <c r="AB12" s="228"/>
      <c r="AC12" s="230"/>
      <c r="AD12" s="228"/>
      <c r="AE12" s="228"/>
      <c r="AF12" s="228"/>
      <c r="AG12" s="228"/>
      <c r="AH12" s="228"/>
      <c r="AI12" s="211">
        <f t="shared" si="1"/>
        <v>0</v>
      </c>
      <c r="AJ12" s="211">
        <f t="shared" si="2"/>
        <v>0</v>
      </c>
      <c r="AK12" s="120"/>
      <c r="AL12" s="120"/>
    </row>
    <row r="13" spans="1:38" x14ac:dyDescent="0.25">
      <c r="A13" s="120"/>
      <c r="B13" s="121"/>
      <c r="C13" s="122"/>
      <c r="D13" s="122"/>
      <c r="E13" s="122"/>
      <c r="F13" s="211" t="b">
        <f>(IF(E13="Consultant", "enter manually", (IF(C13="N", 'Project Wide Estimates'!$H$12*'Project Wide Estimates'!$E$30, (IF('Individual Parcel Estimate'!C13="I",'Project Wide Estimates'!$H$13*'Project Wide Estimates'!$E$30, (IF('Individual Parcel Estimate'!C13="II", 'Project Wide Estimates'!$H$14*'Project Wide Estimates'!$E$30, (IF('Individual Parcel Estimate'!C13="M", 'Project Wide Estimates'!$H$15*'Project Wide Estimates'!$E$30, (IF('Individual Parcel Estimate'!C13="MI", 'Project Wide Estimates'!$H$16*'Project Wide Estimates'!$E$30, (IF('Individual Parcel Estimate'!C13="C", 'Project Wide Estimates'!$H$17*'Project Wide Estimates'!$E$30, (IF('Individual Parcel Estimate'!C13="CI", 'Project Wide Estimates'!$H$18*'Project Wide Estimates'!$E$30))))))))))))))))</f>
        <v>0</v>
      </c>
      <c r="G13" s="122"/>
      <c r="H13" s="211" t="b">
        <f>(IF(G13="Consultant", "enter manually", (IF(C13="N", 'Project Wide Estimates'!$G$12*'Project Wide Estimates'!$E$30, (IF('Individual Parcel Estimate'!C13="I",'Project Wide Estimates'!$I$13*'Project Wide Estimates'!$E$30, (IF('Individual Parcel Estimate'!C13="II", 'Project Wide Estimates'!$I$14*'Project Wide Estimates'!$E$30, (IF('Individual Parcel Estimate'!C13="M", 'Project Wide Estimates'!$I$15*'Project Wide Estimates'!$E$30, (IF('Individual Parcel Estimate'!C13="MI", 'Project Wide Estimates'!$I$16*'Project Wide Estimates'!$E$30, (IF('Individual Parcel Estimate'!C13="C", 'Project Wide Estimates'!$I$17*'Project Wide Estimates'!$E$30, (IF('Individual Parcel Estimate'!C13="CI", 'Project Wide Estimates'!$I$18*'Project Wide Estimates'!$E$30))))))))))))))))</f>
        <v>0</v>
      </c>
      <c r="I13" s="122"/>
      <c r="J13" s="211" t="b">
        <f>(IF(I13="Consultant","enter manually",(IF(C13="N","na",(IF(C13="I","na",(IF(C13="II",'Project Wide Estimates'!$J$14*'Project Wide Estimates'!$E$30,(IF('Individual Parcel Estimate'!C13="M","na",(IF('Individual Parcel Estimate'!C13="MI",'Project Wide Estimates'!$J$16*'Project Wide Estimates'!$E$30,(IF('Individual Parcel Estimate'!C13="C","na",(IF('Individual Parcel Estimate'!C13="CI",'Project Wide Estimates'!$J$18*'Project Wide Estimates'!$E$30))))))))))))))))</f>
        <v>0</v>
      </c>
      <c r="K13" s="122"/>
      <c r="L13" s="211" t="b">
        <f>(IF(K13="Consultant","enter manually",(IF(C13="N","na",(IF(C13="I","na",(IF(C13="II",'Project Wide Estimates'!$K$14*'Project Wide Estimates'!$E$30,(IF('Individual Parcel Estimate'!C13="M","na",(IF('Individual Parcel Estimate'!C13="MI",'Project Wide Estimates'!$K$16*'Project Wide Estimates'!$E$30,(IF('Individual Parcel Estimate'!C13="C","na",(IF('Individual Parcel Estimate'!C13="CI",'Project Wide Estimates'!$K$18*'Project Wide Estimates'!$E$30))))))))))))))))</f>
        <v>0</v>
      </c>
      <c r="M13" s="228"/>
      <c r="N13" s="228"/>
      <c r="O13" s="211" t="b">
        <f>(IF(C13="N", 'Project Wide Estimates'!$D$12*'Project Wide Estimates'!$E$30, (IF('Individual Parcel Estimate'!C13="I", 'Project Wide Estimates'!$D$13*'Project Wide Estimates'!$E$30, (IF('Individual Parcel Estimate'!C13="II", 'Project Wide Estimates'!$D$14*'Project Wide Estimates'!$E$30, (IF('Individual Parcel Estimate'!C13="M", 'Project Wide Estimates'!$D$15*'Project Wide Estimates'!$E$30, (IF('Individual Parcel Estimate'!C13="MI", 'Project Wide Estimates'!$D$16*'Project Wide Estimates'!$E$30, (IF('Individual Parcel Estimate'!C13="C", 'Project Wide Estimates'!$D$17*'Project Wide Estimates'!$E$30, (IF('Individual Parcel Estimate'!C13="CI", 'Project Wide Estimates'!$D$18*'Project Wide Estimates'!$E$30))))))))))))))</f>
        <v>0</v>
      </c>
      <c r="P13" s="120"/>
      <c r="Q13" s="211" t="b">
        <f>(IF(S13="Agricultural 1",P13*'Project Wide Estimates'!$Q$14,(IF('Individual Parcel Estimate'!S13="Agricultural 2",'Individual Parcel Estimate'!P13*'Project Wide Estimates'!$Q$15,(IF('Individual Parcel Estimate'!S13="Residential 1",'Individual Parcel Estimate'!P13*'Project Wide Estimates'!$Q$16,(IF('Individual Parcel Estimate'!S13="Residential 2",'Individual Parcel Estimate'!P13*'Project Wide Estimates'!$Q$17,(IF('Individual Parcel Estimate'!S13="Commercial 1",'Individual Parcel Estimate'!P13*'Project Wide Estimates'!$Q$18,(IF('Individual Parcel Estimate'!S13="Commercial 2",'Individual Parcel Estimate'!P13*'Project Wide Estimates'!$Q$19,(IF('Individual Parcel Estimate'!S13="Industrial 1",'Individual Parcel Estimate'!P13*'Project Wide Estimates'!$Q$20,(IF('Individual Parcel Estimate'!S13="Industrial 2",'Individual Parcel Estimate'!P13*'Project Wide Estimates'!$Q$21,(IF('Individual Parcel Estimate'!S13="Other 1",'Individual Parcel Estimate'!P13*'Project Wide Estimates'!$Q$22,(IF('Individual Parcel Estimate'!S13="Other 2",'Individual Parcel Estimate'!P13*'Project Wide Estimates'!$Q$23))))))))))))))))))))</f>
        <v>0</v>
      </c>
      <c r="R13" s="250"/>
      <c r="S13" s="122"/>
      <c r="T13" s="120"/>
      <c r="U13" s="241"/>
      <c r="V13" s="120"/>
      <c r="W13" s="211" t="b">
        <f>(IF(S13="Agricultural 1",V13*('Project Wide Estimates'!$Q$14*0.1),(IF('Individual Parcel Estimate'!S13="Agricultural 2",'Individual Parcel Estimate'!V13*('Project Wide Estimates'!$Q$15*0.1),(IF('Individual Parcel Estimate'!S13="Residential 1",'Individual Parcel Estimate'!V13*('Project Wide Estimates'!$Q$16*0.1),(IF('Individual Parcel Estimate'!S13="Residential 2",'Individual Parcel Estimate'!V13*('Project Wide Estimates'!$Q$17*0.1),(IF('Individual Parcel Estimate'!S13="Commercial 1",'Individual Parcel Estimate'!V13*('Project Wide Estimates'!$Q$18*0.1),(IF('Individual Parcel Estimate'!S13="Commercial 2",'Individual Parcel Estimate'!V13*('Project Wide Estimates'!$Q$19*0.1),(IF('Individual Parcel Estimate'!S13="Industrial 1",'Individual Parcel Estimate'!V13*('Project Wide Estimates'!$Q$20*0.1),(IF('Individual Parcel Estimate'!S13="Industrial 2",'Individual Parcel Estimate'!V13*('Project Wide Estimates'!$Q$21*0.1),(IF('Individual Parcel Estimate'!S13="Other 1",'Individual Parcel Estimate'!V13*('Project Wide Estimates'!$Q$22*0.1),(IF('Individual Parcel Estimate'!S13="Other 2",'Individual Parcel Estimate'!V13*('Project Wide Estimates'!$Q$23*0.1)))))))))))))))))))))</f>
        <v>0</v>
      </c>
      <c r="X13" s="211" t="b">
        <f>(IF(S13="Agricultural 1",'Project Wide Estimates'!$Q$14*'Individual Parcel Estimate'!P13, (IF('Individual Parcel Estimate'!S13="Agricultural 2", 'Project Wide Estimates'!$Q$15*'Individual Parcel Estimate'!P13, (IF('Individual Parcel Estimate'!S13="Residential 1", 'Project Wide Estimates'!$Q$16*'Individual Parcel Estimate'!P13, (IF('Individual Parcel Estimate'!S13="Residential 2",'Project Wide Estimates'!$Q$17*'Individual Parcel Estimate'!P13, (IF('Individual Parcel Estimate'!S13="Commercial 1",'Project Wide Estimates'!$Q$18*'Individual Parcel Estimate'!P13, (IF('Individual Parcel Estimate'!S13="Commercial 2", 'Project Wide Estimates'!$Q$19*'Individual Parcel Estimate'!P13, (IF('Individual Parcel Estimate'!S13="Industrial 1", 'Project Wide Estimates'!$Q$20*'Individual Parcel Estimate'!P13, (IF('Individual Parcel Estimate'!S13="Industrial 2", 'Project Wide Estimates'!$Q$21*'Individual Parcel Estimate'!P13, (IF('Individual Parcel Estimate'!S13="Other 1", 'Project Wide Estimates'!$Q$22*'Individual Parcel Estimate'!P13, (IF('Individual Parcel Estimate'!S13="Other 2", 'Project Wide Estimates'!$Q$23*'Individual Parcel Estimate'!P13))))))))))))))))))))</f>
        <v>0</v>
      </c>
      <c r="Y13" s="239">
        <f t="shared" si="3"/>
        <v>0</v>
      </c>
      <c r="Z13" s="211" t="b">
        <f t="shared" si="0"/>
        <v>0</v>
      </c>
      <c r="AA13" s="228"/>
      <c r="AB13" s="228"/>
      <c r="AC13" s="230"/>
      <c r="AD13" s="228"/>
      <c r="AE13" s="228"/>
      <c r="AF13" s="228"/>
      <c r="AG13" s="228"/>
      <c r="AH13" s="228"/>
      <c r="AI13" s="211">
        <f t="shared" si="1"/>
        <v>0</v>
      </c>
      <c r="AJ13" s="211">
        <f t="shared" si="2"/>
        <v>0</v>
      </c>
      <c r="AK13" s="120"/>
      <c r="AL13" s="120"/>
    </row>
    <row r="14" spans="1:38" x14ac:dyDescent="0.25">
      <c r="A14" s="120"/>
      <c r="B14" s="121"/>
      <c r="C14" s="122"/>
      <c r="D14" s="122"/>
      <c r="E14" s="122"/>
      <c r="F14" s="211" t="b">
        <f>(IF(E14="Consultant", "enter manually", (IF(C14="N", 'Project Wide Estimates'!$H$12*'Project Wide Estimates'!$E$30, (IF('Individual Parcel Estimate'!C14="I",'Project Wide Estimates'!$H$13*'Project Wide Estimates'!$E$30, (IF('Individual Parcel Estimate'!C14="II", 'Project Wide Estimates'!$H$14*'Project Wide Estimates'!$E$30, (IF('Individual Parcel Estimate'!C14="M", 'Project Wide Estimates'!$H$15*'Project Wide Estimates'!$E$30, (IF('Individual Parcel Estimate'!C14="MI", 'Project Wide Estimates'!$H$16*'Project Wide Estimates'!$E$30, (IF('Individual Parcel Estimate'!C14="C", 'Project Wide Estimates'!$H$17*'Project Wide Estimates'!$E$30, (IF('Individual Parcel Estimate'!C14="CI", 'Project Wide Estimates'!$H$18*'Project Wide Estimates'!$E$30))))))))))))))))</f>
        <v>0</v>
      </c>
      <c r="G14" s="122"/>
      <c r="H14" s="211" t="b">
        <f>(IF(G14="Consultant", "enter manually", (IF(C14="N", 'Project Wide Estimates'!$G$12*'Project Wide Estimates'!$E$30, (IF('Individual Parcel Estimate'!C14="I",'Project Wide Estimates'!$I$13*'Project Wide Estimates'!$E$30, (IF('Individual Parcel Estimate'!C14="II", 'Project Wide Estimates'!$I$14*'Project Wide Estimates'!$E$30, (IF('Individual Parcel Estimate'!C14="M", 'Project Wide Estimates'!$I$15*'Project Wide Estimates'!$E$30, (IF('Individual Parcel Estimate'!C14="MI", 'Project Wide Estimates'!$I$16*'Project Wide Estimates'!$E$30, (IF('Individual Parcel Estimate'!C14="C", 'Project Wide Estimates'!$I$17*'Project Wide Estimates'!$E$30, (IF('Individual Parcel Estimate'!C14="CI", 'Project Wide Estimates'!$I$18*'Project Wide Estimates'!$E$30))))))))))))))))</f>
        <v>0</v>
      </c>
      <c r="I14" s="122"/>
      <c r="J14" s="211" t="b">
        <f>(IF(I14="Consultant","enter manually",(IF(C14="N","na",(IF(C14="I","na",(IF(C14="II",'Project Wide Estimates'!$J$14*'Project Wide Estimates'!$E$30,(IF('Individual Parcel Estimate'!C14="M","na",(IF('Individual Parcel Estimate'!C14="MI",'Project Wide Estimates'!$J$16*'Project Wide Estimates'!$E$30,(IF('Individual Parcel Estimate'!C14="C","na",(IF('Individual Parcel Estimate'!C14="CI",'Project Wide Estimates'!$J$18*'Project Wide Estimates'!$E$30))))))))))))))))</f>
        <v>0</v>
      </c>
      <c r="K14" s="122"/>
      <c r="L14" s="211" t="b">
        <f>(IF(K14="Consultant","enter manually",(IF(C14="N","na",(IF(C14="I","na",(IF(C14="II",'Project Wide Estimates'!$K$14*'Project Wide Estimates'!$E$30,(IF('Individual Parcel Estimate'!C14="M","na",(IF('Individual Parcel Estimate'!C14="MI",'Project Wide Estimates'!$K$16*'Project Wide Estimates'!$E$30,(IF('Individual Parcel Estimate'!C14="C","na",(IF('Individual Parcel Estimate'!C14="CI",'Project Wide Estimates'!$K$18*'Project Wide Estimates'!$E$30))))))))))))))))</f>
        <v>0</v>
      </c>
      <c r="M14" s="228"/>
      <c r="N14" s="228"/>
      <c r="O14" s="211" t="b">
        <f>(IF(C14="N", 'Project Wide Estimates'!$D$12*'Project Wide Estimates'!$E$30, (IF('Individual Parcel Estimate'!C14="I", 'Project Wide Estimates'!$D$13*'Project Wide Estimates'!$E$30, (IF('Individual Parcel Estimate'!C14="II", 'Project Wide Estimates'!$D$14*'Project Wide Estimates'!$E$30, (IF('Individual Parcel Estimate'!C14="M", 'Project Wide Estimates'!$D$15*'Project Wide Estimates'!$E$30, (IF('Individual Parcel Estimate'!C14="MI", 'Project Wide Estimates'!$D$16*'Project Wide Estimates'!$E$30, (IF('Individual Parcel Estimate'!C14="C", 'Project Wide Estimates'!$D$17*'Project Wide Estimates'!$E$30, (IF('Individual Parcel Estimate'!C14="CI", 'Project Wide Estimates'!$D$18*'Project Wide Estimates'!$E$30))))))))))))))</f>
        <v>0</v>
      </c>
      <c r="P14" s="120"/>
      <c r="Q14" s="211" t="b">
        <f>(IF(S14="Agricultural 1",P14*'Project Wide Estimates'!$Q$14,(IF('Individual Parcel Estimate'!S14="Agricultural 2",'Individual Parcel Estimate'!P14*'Project Wide Estimates'!$Q$15,(IF('Individual Parcel Estimate'!S14="Residential 1",'Individual Parcel Estimate'!P14*'Project Wide Estimates'!$Q$16,(IF('Individual Parcel Estimate'!S14="Residential 2",'Individual Parcel Estimate'!P14*'Project Wide Estimates'!$Q$17,(IF('Individual Parcel Estimate'!S14="Commercial 1",'Individual Parcel Estimate'!P14*'Project Wide Estimates'!$Q$18,(IF('Individual Parcel Estimate'!S14="Commercial 2",'Individual Parcel Estimate'!P14*'Project Wide Estimates'!$Q$19,(IF('Individual Parcel Estimate'!S14="Industrial 1",'Individual Parcel Estimate'!P14*'Project Wide Estimates'!$Q$20,(IF('Individual Parcel Estimate'!S14="Industrial 2",'Individual Parcel Estimate'!P14*'Project Wide Estimates'!$Q$21,(IF('Individual Parcel Estimate'!S14="Other 1",'Individual Parcel Estimate'!P14*'Project Wide Estimates'!$Q$22,(IF('Individual Parcel Estimate'!S14="Other 2",'Individual Parcel Estimate'!P14*'Project Wide Estimates'!$Q$23))))))))))))))))))))</f>
        <v>0</v>
      </c>
      <c r="R14" s="250"/>
      <c r="S14" s="122"/>
      <c r="T14" s="120"/>
      <c r="U14" s="241"/>
      <c r="V14" s="120"/>
      <c r="W14" s="211" t="b">
        <f>(IF(S14="Agricultural 1",V14*('Project Wide Estimates'!$Q$14*0.1),(IF('Individual Parcel Estimate'!S14="Agricultural 2",'Individual Parcel Estimate'!V14*('Project Wide Estimates'!$Q$15*0.1),(IF('Individual Parcel Estimate'!S14="Residential 1",'Individual Parcel Estimate'!V14*('Project Wide Estimates'!$Q$16*0.1),(IF('Individual Parcel Estimate'!S14="Residential 2",'Individual Parcel Estimate'!V14*('Project Wide Estimates'!$Q$17*0.1),(IF('Individual Parcel Estimate'!S14="Commercial 1",'Individual Parcel Estimate'!V14*('Project Wide Estimates'!$Q$18*0.1),(IF('Individual Parcel Estimate'!S14="Commercial 2",'Individual Parcel Estimate'!V14*('Project Wide Estimates'!$Q$19*0.1),(IF('Individual Parcel Estimate'!S14="Industrial 1",'Individual Parcel Estimate'!V14*('Project Wide Estimates'!$Q$20*0.1),(IF('Individual Parcel Estimate'!S14="Industrial 2",'Individual Parcel Estimate'!V14*('Project Wide Estimates'!$Q$21*0.1),(IF('Individual Parcel Estimate'!S14="Other 1",'Individual Parcel Estimate'!V14*('Project Wide Estimates'!$Q$22*0.1),(IF('Individual Parcel Estimate'!S14="Other 2",'Individual Parcel Estimate'!V14*('Project Wide Estimates'!$Q$23*0.1)))))))))))))))))))))</f>
        <v>0</v>
      </c>
      <c r="X14" s="211" t="b">
        <f>(IF(S14="Agricultural 1",'Project Wide Estimates'!$Q$14*'Individual Parcel Estimate'!P14, (IF('Individual Parcel Estimate'!S14="Agricultural 2", 'Project Wide Estimates'!$Q$15*'Individual Parcel Estimate'!P14, (IF('Individual Parcel Estimate'!S14="Residential 1", 'Project Wide Estimates'!$Q$16*'Individual Parcel Estimate'!P14, (IF('Individual Parcel Estimate'!S14="Residential 2",'Project Wide Estimates'!$Q$17*'Individual Parcel Estimate'!P14, (IF('Individual Parcel Estimate'!S14="Commercial 1",'Project Wide Estimates'!$Q$18*'Individual Parcel Estimate'!P14, (IF('Individual Parcel Estimate'!S14="Commercial 2", 'Project Wide Estimates'!$Q$19*'Individual Parcel Estimate'!P14, (IF('Individual Parcel Estimate'!S14="Industrial 1", 'Project Wide Estimates'!$Q$20*'Individual Parcel Estimate'!P14, (IF('Individual Parcel Estimate'!S14="Industrial 2", 'Project Wide Estimates'!$Q$21*'Individual Parcel Estimate'!P14, (IF('Individual Parcel Estimate'!S14="Other 1", 'Project Wide Estimates'!$Q$22*'Individual Parcel Estimate'!P14, (IF('Individual Parcel Estimate'!S14="Other 2", 'Project Wide Estimates'!$Q$23*'Individual Parcel Estimate'!P14))))))))))))))))))))</f>
        <v>0</v>
      </c>
      <c r="Y14" s="239">
        <f t="shared" si="3"/>
        <v>0</v>
      </c>
      <c r="Z14" s="211" t="b">
        <f t="shared" si="0"/>
        <v>0</v>
      </c>
      <c r="AA14" s="228"/>
      <c r="AB14" s="228"/>
      <c r="AC14" s="230"/>
      <c r="AD14" s="228"/>
      <c r="AE14" s="228"/>
      <c r="AF14" s="228"/>
      <c r="AG14" s="228"/>
      <c r="AH14" s="228"/>
      <c r="AI14" s="211">
        <f t="shared" si="1"/>
        <v>0</v>
      </c>
      <c r="AJ14" s="211">
        <f t="shared" si="2"/>
        <v>0</v>
      </c>
      <c r="AK14" s="120"/>
      <c r="AL14" s="120"/>
    </row>
    <row r="15" spans="1:38" x14ac:dyDescent="0.25">
      <c r="A15" s="120"/>
      <c r="B15" s="121"/>
      <c r="C15" s="122"/>
      <c r="D15" s="122"/>
      <c r="E15" s="122"/>
      <c r="F15" s="211" t="b">
        <f>(IF(E15="Consultant", "enter manually", (IF(C15="N", 'Project Wide Estimates'!$H$12*'Project Wide Estimates'!$E$30, (IF('Individual Parcel Estimate'!C15="I",'Project Wide Estimates'!$H$13*'Project Wide Estimates'!$E$30, (IF('Individual Parcel Estimate'!C15="II", 'Project Wide Estimates'!$H$14*'Project Wide Estimates'!$E$30, (IF('Individual Parcel Estimate'!C15="M", 'Project Wide Estimates'!$H$15*'Project Wide Estimates'!$E$30, (IF('Individual Parcel Estimate'!C15="MI", 'Project Wide Estimates'!$H$16*'Project Wide Estimates'!$E$30, (IF('Individual Parcel Estimate'!C15="C", 'Project Wide Estimates'!$H$17*'Project Wide Estimates'!$E$30, (IF('Individual Parcel Estimate'!C15="CI", 'Project Wide Estimates'!$H$18*'Project Wide Estimates'!$E$30))))))))))))))))</f>
        <v>0</v>
      </c>
      <c r="G15" s="122"/>
      <c r="H15" s="211" t="b">
        <f>(IF(G15="Consultant", "enter manually", (IF(C15="N", 'Project Wide Estimates'!$G$12*'Project Wide Estimates'!$E$30, (IF('Individual Parcel Estimate'!C15="I",'Project Wide Estimates'!$I$13*'Project Wide Estimates'!$E$30, (IF('Individual Parcel Estimate'!C15="II", 'Project Wide Estimates'!$I$14*'Project Wide Estimates'!$E$30, (IF('Individual Parcel Estimate'!C15="M", 'Project Wide Estimates'!$I$15*'Project Wide Estimates'!$E$30, (IF('Individual Parcel Estimate'!C15="MI", 'Project Wide Estimates'!$I$16*'Project Wide Estimates'!$E$30, (IF('Individual Parcel Estimate'!C15="C", 'Project Wide Estimates'!$I$17*'Project Wide Estimates'!$E$30, (IF('Individual Parcel Estimate'!C15="CI", 'Project Wide Estimates'!$I$18*'Project Wide Estimates'!$E$30))))))))))))))))</f>
        <v>0</v>
      </c>
      <c r="I15" s="122"/>
      <c r="J15" s="211" t="b">
        <f>(IF(I15="Consultant","enter manually",(IF(C15="N","na",(IF(C15="I","na",(IF(C15="II",'Project Wide Estimates'!$J$14*'Project Wide Estimates'!$E$30,(IF('Individual Parcel Estimate'!C15="M","na",(IF('Individual Parcel Estimate'!C15="MI",'Project Wide Estimates'!$J$16*'Project Wide Estimates'!$E$30,(IF('Individual Parcel Estimate'!C15="C","na",(IF('Individual Parcel Estimate'!C15="CI",'Project Wide Estimates'!$J$18*'Project Wide Estimates'!$E$30))))))))))))))))</f>
        <v>0</v>
      </c>
      <c r="K15" s="122"/>
      <c r="L15" s="211" t="b">
        <f>(IF(K15="Consultant","enter manually",(IF(C15="N","na",(IF(C15="I","na",(IF(C15="II",'Project Wide Estimates'!$K$14*'Project Wide Estimates'!$E$30,(IF('Individual Parcel Estimate'!C15="M","na",(IF('Individual Parcel Estimate'!C15="MI",'Project Wide Estimates'!$K$16*'Project Wide Estimates'!$E$30,(IF('Individual Parcel Estimate'!C15="C","na",(IF('Individual Parcel Estimate'!C15="CI",'Project Wide Estimates'!$K$18*'Project Wide Estimates'!$E$30))))))))))))))))</f>
        <v>0</v>
      </c>
      <c r="M15" s="228"/>
      <c r="N15" s="228"/>
      <c r="O15" s="211" t="b">
        <f>(IF(C15="N", 'Project Wide Estimates'!$D$12*'Project Wide Estimates'!$E$30, (IF('Individual Parcel Estimate'!C15="I", 'Project Wide Estimates'!$D$13*'Project Wide Estimates'!$E$30, (IF('Individual Parcel Estimate'!C15="II", 'Project Wide Estimates'!$D$14*'Project Wide Estimates'!$E$30, (IF('Individual Parcel Estimate'!C15="M", 'Project Wide Estimates'!$D$15*'Project Wide Estimates'!$E$30, (IF('Individual Parcel Estimate'!C15="MI", 'Project Wide Estimates'!$D$16*'Project Wide Estimates'!$E$30, (IF('Individual Parcel Estimate'!C15="C", 'Project Wide Estimates'!$D$17*'Project Wide Estimates'!$E$30, (IF('Individual Parcel Estimate'!C15="CI", 'Project Wide Estimates'!$D$18*'Project Wide Estimates'!$E$30))))))))))))))</f>
        <v>0</v>
      </c>
      <c r="P15" s="120"/>
      <c r="Q15" s="211" t="b">
        <f>(IF(S15="Agricultural 1",P15*'Project Wide Estimates'!$Q$14,(IF('Individual Parcel Estimate'!S15="Agricultural 2",'Individual Parcel Estimate'!P15*'Project Wide Estimates'!$Q$15,(IF('Individual Parcel Estimate'!S15="Residential 1",'Individual Parcel Estimate'!P15*'Project Wide Estimates'!$Q$16,(IF('Individual Parcel Estimate'!S15="Residential 2",'Individual Parcel Estimate'!P15*'Project Wide Estimates'!$Q$17,(IF('Individual Parcel Estimate'!S15="Commercial 1",'Individual Parcel Estimate'!P15*'Project Wide Estimates'!$Q$18,(IF('Individual Parcel Estimate'!S15="Commercial 2",'Individual Parcel Estimate'!P15*'Project Wide Estimates'!$Q$19,(IF('Individual Parcel Estimate'!S15="Industrial 1",'Individual Parcel Estimate'!P15*'Project Wide Estimates'!$Q$20,(IF('Individual Parcel Estimate'!S15="Industrial 2",'Individual Parcel Estimate'!P15*'Project Wide Estimates'!$Q$21,(IF('Individual Parcel Estimate'!S15="Other 1",'Individual Parcel Estimate'!P15*'Project Wide Estimates'!$Q$22,(IF('Individual Parcel Estimate'!S15="Other 2",'Individual Parcel Estimate'!P15*'Project Wide Estimates'!$Q$23))))))))))))))))))))</f>
        <v>0</v>
      </c>
      <c r="R15" s="250"/>
      <c r="S15" s="122"/>
      <c r="T15" s="120"/>
      <c r="U15" s="241"/>
      <c r="V15" s="120"/>
      <c r="W15" s="211" t="b">
        <f>(IF(S15="Agricultural 1",V15*('Project Wide Estimates'!$Q$14*0.1),(IF('Individual Parcel Estimate'!S15="Agricultural 2",'Individual Parcel Estimate'!V15*('Project Wide Estimates'!$Q$15*0.1),(IF('Individual Parcel Estimate'!S15="Residential 1",'Individual Parcel Estimate'!V15*('Project Wide Estimates'!$Q$16*0.1),(IF('Individual Parcel Estimate'!S15="Residential 2",'Individual Parcel Estimate'!V15*('Project Wide Estimates'!$Q$17*0.1),(IF('Individual Parcel Estimate'!S15="Commercial 1",'Individual Parcel Estimate'!V15*('Project Wide Estimates'!$Q$18*0.1),(IF('Individual Parcel Estimate'!S15="Commercial 2",'Individual Parcel Estimate'!V15*('Project Wide Estimates'!$Q$19*0.1),(IF('Individual Parcel Estimate'!S15="Industrial 1",'Individual Parcel Estimate'!V15*('Project Wide Estimates'!$Q$20*0.1),(IF('Individual Parcel Estimate'!S15="Industrial 2",'Individual Parcel Estimate'!V15*('Project Wide Estimates'!$Q$21*0.1),(IF('Individual Parcel Estimate'!S15="Other 1",'Individual Parcel Estimate'!V15*('Project Wide Estimates'!$Q$22*0.1),(IF('Individual Parcel Estimate'!S15="Other 2",'Individual Parcel Estimate'!V15*('Project Wide Estimates'!$Q$23*0.1)))))))))))))))))))))</f>
        <v>0</v>
      </c>
      <c r="X15" s="211" t="b">
        <f>(IF(S15="Agricultural 1",'Project Wide Estimates'!$Q$14*'Individual Parcel Estimate'!P15, (IF('Individual Parcel Estimate'!S15="Agricultural 2", 'Project Wide Estimates'!$Q$15*'Individual Parcel Estimate'!P15, (IF('Individual Parcel Estimate'!S15="Residential 1", 'Project Wide Estimates'!$Q$16*'Individual Parcel Estimate'!P15, (IF('Individual Parcel Estimate'!S15="Residential 2",'Project Wide Estimates'!$Q$17*'Individual Parcel Estimate'!P15, (IF('Individual Parcel Estimate'!S15="Commercial 1",'Project Wide Estimates'!$Q$18*'Individual Parcel Estimate'!P15, (IF('Individual Parcel Estimate'!S15="Commercial 2", 'Project Wide Estimates'!$Q$19*'Individual Parcel Estimate'!P15, (IF('Individual Parcel Estimate'!S15="Industrial 1", 'Project Wide Estimates'!$Q$20*'Individual Parcel Estimate'!P15, (IF('Individual Parcel Estimate'!S15="Industrial 2", 'Project Wide Estimates'!$Q$21*'Individual Parcel Estimate'!P15, (IF('Individual Parcel Estimate'!S15="Other 1", 'Project Wide Estimates'!$Q$22*'Individual Parcel Estimate'!P15, (IF('Individual Parcel Estimate'!S15="Other 2", 'Project Wide Estimates'!$Q$23*'Individual Parcel Estimate'!P15))))))))))))))))))))</f>
        <v>0</v>
      </c>
      <c r="Y15" s="239">
        <f t="shared" si="3"/>
        <v>0</v>
      </c>
      <c r="Z15" s="211" t="b">
        <f t="shared" si="0"/>
        <v>0</v>
      </c>
      <c r="AA15" s="228"/>
      <c r="AB15" s="228"/>
      <c r="AC15" s="230"/>
      <c r="AD15" s="228"/>
      <c r="AE15" s="228"/>
      <c r="AF15" s="228"/>
      <c r="AG15" s="228"/>
      <c r="AH15" s="228"/>
      <c r="AI15" s="211">
        <f t="shared" si="1"/>
        <v>0</v>
      </c>
      <c r="AJ15" s="211">
        <f t="shared" si="2"/>
        <v>0</v>
      </c>
      <c r="AK15" s="120"/>
      <c r="AL15" s="120"/>
    </row>
    <row r="16" spans="1:38" x14ac:dyDescent="0.25">
      <c r="A16" s="120"/>
      <c r="B16" s="121"/>
      <c r="C16" s="122"/>
      <c r="D16" s="122"/>
      <c r="E16" s="122"/>
      <c r="F16" s="211" t="b">
        <f>(IF(E16="Consultant", "enter manually", (IF(C16="N", 'Project Wide Estimates'!$H$12*'Project Wide Estimates'!$E$30, (IF('Individual Parcel Estimate'!C16="I",'Project Wide Estimates'!$H$13*'Project Wide Estimates'!$E$30, (IF('Individual Parcel Estimate'!C16="II", 'Project Wide Estimates'!$H$14*'Project Wide Estimates'!$E$30, (IF('Individual Parcel Estimate'!C16="M", 'Project Wide Estimates'!$H$15*'Project Wide Estimates'!$E$30, (IF('Individual Parcel Estimate'!C16="MI", 'Project Wide Estimates'!$H$16*'Project Wide Estimates'!$E$30, (IF('Individual Parcel Estimate'!C16="C", 'Project Wide Estimates'!$H$17*'Project Wide Estimates'!$E$30, (IF('Individual Parcel Estimate'!C16="CI", 'Project Wide Estimates'!$H$18*'Project Wide Estimates'!$E$30))))))))))))))))</f>
        <v>0</v>
      </c>
      <c r="G16" s="122"/>
      <c r="H16" s="211" t="b">
        <f>(IF(G16="Consultant", "enter manually", (IF(C16="N", 'Project Wide Estimates'!$G$12*'Project Wide Estimates'!$E$30, (IF('Individual Parcel Estimate'!C16="I",'Project Wide Estimates'!$I$13*'Project Wide Estimates'!$E$30, (IF('Individual Parcel Estimate'!C16="II", 'Project Wide Estimates'!$I$14*'Project Wide Estimates'!$E$30, (IF('Individual Parcel Estimate'!C16="M", 'Project Wide Estimates'!$I$15*'Project Wide Estimates'!$E$30, (IF('Individual Parcel Estimate'!C16="MI", 'Project Wide Estimates'!$I$16*'Project Wide Estimates'!$E$30, (IF('Individual Parcel Estimate'!C16="C", 'Project Wide Estimates'!$I$17*'Project Wide Estimates'!$E$30, (IF('Individual Parcel Estimate'!C16="CI", 'Project Wide Estimates'!$I$18*'Project Wide Estimates'!$E$30))))))))))))))))</f>
        <v>0</v>
      </c>
      <c r="I16" s="122"/>
      <c r="J16" s="211" t="b">
        <f>(IF(I16="Consultant","enter manually",(IF(C16="N","na",(IF(C16="I","na",(IF(C16="II",'Project Wide Estimates'!$J$14*'Project Wide Estimates'!$E$30,(IF('Individual Parcel Estimate'!C16="M","na",(IF('Individual Parcel Estimate'!C16="MI",'Project Wide Estimates'!$J$16*'Project Wide Estimates'!$E$30,(IF('Individual Parcel Estimate'!C16="C","na",(IF('Individual Parcel Estimate'!C16="CI",'Project Wide Estimates'!$J$18*'Project Wide Estimates'!$E$30))))))))))))))))</f>
        <v>0</v>
      </c>
      <c r="K16" s="122"/>
      <c r="L16" s="211" t="b">
        <f>(IF(K16="Consultant","enter manually",(IF(C16="N","na",(IF(C16="I","na",(IF(C16="II",'Project Wide Estimates'!$K$14*'Project Wide Estimates'!$E$30,(IF('Individual Parcel Estimate'!C16="M","na",(IF('Individual Parcel Estimate'!C16="MI",'Project Wide Estimates'!$K$16*'Project Wide Estimates'!$E$30,(IF('Individual Parcel Estimate'!C16="C","na",(IF('Individual Parcel Estimate'!C16="CI",'Project Wide Estimates'!$K$18*'Project Wide Estimates'!$E$30))))))))))))))))</f>
        <v>0</v>
      </c>
      <c r="M16" s="228"/>
      <c r="N16" s="228"/>
      <c r="O16" s="211" t="b">
        <f>(IF(C16="N", 'Project Wide Estimates'!$D$12*'Project Wide Estimates'!$E$30, (IF('Individual Parcel Estimate'!C16="I", 'Project Wide Estimates'!$D$13*'Project Wide Estimates'!$E$30, (IF('Individual Parcel Estimate'!C16="II", 'Project Wide Estimates'!$D$14*'Project Wide Estimates'!$E$30, (IF('Individual Parcel Estimate'!C16="M", 'Project Wide Estimates'!$D$15*'Project Wide Estimates'!$E$30, (IF('Individual Parcel Estimate'!C16="MI", 'Project Wide Estimates'!$D$16*'Project Wide Estimates'!$E$30, (IF('Individual Parcel Estimate'!C16="C", 'Project Wide Estimates'!$D$17*'Project Wide Estimates'!$E$30, (IF('Individual Parcel Estimate'!C16="CI", 'Project Wide Estimates'!$D$18*'Project Wide Estimates'!$E$30))))))))))))))</f>
        <v>0</v>
      </c>
      <c r="P16" s="120"/>
      <c r="Q16" s="211" t="b">
        <f>(IF(S16="Agricultural 1",P16*'Project Wide Estimates'!$Q$14,(IF('Individual Parcel Estimate'!S16="Agricultural 2",'Individual Parcel Estimate'!P16*'Project Wide Estimates'!$Q$15,(IF('Individual Parcel Estimate'!S16="Residential 1",'Individual Parcel Estimate'!P16*'Project Wide Estimates'!$Q$16,(IF('Individual Parcel Estimate'!S16="Residential 2",'Individual Parcel Estimate'!P16*'Project Wide Estimates'!$Q$17,(IF('Individual Parcel Estimate'!S16="Commercial 1",'Individual Parcel Estimate'!P16*'Project Wide Estimates'!$Q$18,(IF('Individual Parcel Estimate'!S16="Commercial 2",'Individual Parcel Estimate'!P16*'Project Wide Estimates'!$Q$19,(IF('Individual Parcel Estimate'!S16="Industrial 1",'Individual Parcel Estimate'!P16*'Project Wide Estimates'!$Q$20,(IF('Individual Parcel Estimate'!S16="Industrial 2",'Individual Parcel Estimate'!P16*'Project Wide Estimates'!$Q$21,(IF('Individual Parcel Estimate'!S16="Other 1",'Individual Parcel Estimate'!P16*'Project Wide Estimates'!$Q$22,(IF('Individual Parcel Estimate'!S16="Other 2",'Individual Parcel Estimate'!P16*'Project Wide Estimates'!$Q$23))))))))))))))))))))</f>
        <v>0</v>
      </c>
      <c r="R16" s="250"/>
      <c r="S16" s="122"/>
      <c r="T16" s="120"/>
      <c r="U16" s="241"/>
      <c r="V16" s="120"/>
      <c r="W16" s="211" t="b">
        <f>(IF(S16="Agricultural 1",V16*('Project Wide Estimates'!$Q$14*0.1),(IF('Individual Parcel Estimate'!S16="Agricultural 2",'Individual Parcel Estimate'!V16*('Project Wide Estimates'!$Q$15*0.1),(IF('Individual Parcel Estimate'!S16="Residential 1",'Individual Parcel Estimate'!V16*('Project Wide Estimates'!$Q$16*0.1),(IF('Individual Parcel Estimate'!S16="Residential 2",'Individual Parcel Estimate'!V16*('Project Wide Estimates'!$Q$17*0.1),(IF('Individual Parcel Estimate'!S16="Commercial 1",'Individual Parcel Estimate'!V16*('Project Wide Estimates'!$Q$18*0.1),(IF('Individual Parcel Estimate'!S16="Commercial 2",'Individual Parcel Estimate'!V16*('Project Wide Estimates'!$Q$19*0.1),(IF('Individual Parcel Estimate'!S16="Industrial 1",'Individual Parcel Estimate'!V16*('Project Wide Estimates'!$Q$20*0.1),(IF('Individual Parcel Estimate'!S16="Industrial 2",'Individual Parcel Estimate'!V16*('Project Wide Estimates'!$Q$21*0.1),(IF('Individual Parcel Estimate'!S16="Other 1",'Individual Parcel Estimate'!V16*('Project Wide Estimates'!$Q$22*0.1),(IF('Individual Parcel Estimate'!S16="Other 2",'Individual Parcel Estimate'!V16*('Project Wide Estimates'!$Q$23*0.1)))))))))))))))))))))</f>
        <v>0</v>
      </c>
      <c r="X16" s="211" t="b">
        <f>(IF(S16="Agricultural 1",'Project Wide Estimates'!$Q$14*'Individual Parcel Estimate'!P16, (IF('Individual Parcel Estimate'!S16="Agricultural 2", 'Project Wide Estimates'!$Q$15*'Individual Parcel Estimate'!P16, (IF('Individual Parcel Estimate'!S16="Residential 1", 'Project Wide Estimates'!$Q$16*'Individual Parcel Estimate'!P16, (IF('Individual Parcel Estimate'!S16="Residential 2",'Project Wide Estimates'!$Q$17*'Individual Parcel Estimate'!P16, (IF('Individual Parcel Estimate'!S16="Commercial 1",'Project Wide Estimates'!$Q$18*'Individual Parcel Estimate'!P16, (IF('Individual Parcel Estimate'!S16="Commercial 2", 'Project Wide Estimates'!$Q$19*'Individual Parcel Estimate'!P16, (IF('Individual Parcel Estimate'!S16="Industrial 1", 'Project Wide Estimates'!$Q$20*'Individual Parcel Estimate'!P16, (IF('Individual Parcel Estimate'!S16="Industrial 2", 'Project Wide Estimates'!$Q$21*'Individual Parcel Estimate'!P16, (IF('Individual Parcel Estimate'!S16="Other 1", 'Project Wide Estimates'!$Q$22*'Individual Parcel Estimate'!P16, (IF('Individual Parcel Estimate'!S16="Other 2", 'Project Wide Estimates'!$Q$23*'Individual Parcel Estimate'!P16))))))))))))))))))))</f>
        <v>0</v>
      </c>
      <c r="Y16" s="239">
        <f t="shared" si="3"/>
        <v>0</v>
      </c>
      <c r="Z16" s="211" t="b">
        <f t="shared" si="0"/>
        <v>0</v>
      </c>
      <c r="AA16" s="228"/>
      <c r="AB16" s="228"/>
      <c r="AC16" s="230"/>
      <c r="AD16" s="228"/>
      <c r="AE16" s="228"/>
      <c r="AF16" s="228"/>
      <c r="AG16" s="228"/>
      <c r="AH16" s="228"/>
      <c r="AI16" s="211">
        <f t="shared" si="1"/>
        <v>0</v>
      </c>
      <c r="AJ16" s="211">
        <f t="shared" si="2"/>
        <v>0</v>
      </c>
      <c r="AK16" s="120"/>
      <c r="AL16" s="120"/>
    </row>
    <row r="17" spans="1:38" x14ac:dyDescent="0.25">
      <c r="A17" s="120"/>
      <c r="B17" s="121"/>
      <c r="C17" s="122"/>
      <c r="D17" s="122"/>
      <c r="E17" s="122"/>
      <c r="F17" s="211" t="b">
        <f>(IF(E17="Consultant", "enter manually", (IF(C17="N", 'Project Wide Estimates'!$H$12*'Project Wide Estimates'!$E$30, (IF('Individual Parcel Estimate'!C17="I",'Project Wide Estimates'!$H$13*'Project Wide Estimates'!$E$30, (IF('Individual Parcel Estimate'!C17="II", 'Project Wide Estimates'!$H$14*'Project Wide Estimates'!$E$30, (IF('Individual Parcel Estimate'!C17="M", 'Project Wide Estimates'!$H$15*'Project Wide Estimates'!$E$30, (IF('Individual Parcel Estimate'!C17="MI", 'Project Wide Estimates'!$H$16*'Project Wide Estimates'!$E$30, (IF('Individual Parcel Estimate'!C17="C", 'Project Wide Estimates'!$H$17*'Project Wide Estimates'!$E$30, (IF('Individual Parcel Estimate'!C17="CI", 'Project Wide Estimates'!$H$18*'Project Wide Estimates'!$E$30))))))))))))))))</f>
        <v>0</v>
      </c>
      <c r="G17" s="122"/>
      <c r="H17" s="211" t="b">
        <f>(IF(G17="Consultant", "enter manually", (IF(C17="N", 'Project Wide Estimates'!$G$12*'Project Wide Estimates'!$E$30, (IF('Individual Parcel Estimate'!C17="I",'Project Wide Estimates'!$I$13*'Project Wide Estimates'!$E$30, (IF('Individual Parcel Estimate'!C17="II", 'Project Wide Estimates'!$I$14*'Project Wide Estimates'!$E$30, (IF('Individual Parcel Estimate'!C17="M", 'Project Wide Estimates'!$I$15*'Project Wide Estimates'!$E$30, (IF('Individual Parcel Estimate'!C17="MI", 'Project Wide Estimates'!$I$16*'Project Wide Estimates'!$E$30, (IF('Individual Parcel Estimate'!C17="C", 'Project Wide Estimates'!$I$17*'Project Wide Estimates'!$E$30, (IF('Individual Parcel Estimate'!C17="CI", 'Project Wide Estimates'!$I$18*'Project Wide Estimates'!$E$30))))))))))))))))</f>
        <v>0</v>
      </c>
      <c r="I17" s="122"/>
      <c r="J17" s="211" t="b">
        <f>(IF(I17="Consultant","enter manually",(IF(C17="N","na",(IF(C17="I","na",(IF(C17="II",'Project Wide Estimates'!$J$14*'Project Wide Estimates'!$E$30,(IF('Individual Parcel Estimate'!C17="M","na",(IF('Individual Parcel Estimate'!C17="MI",'Project Wide Estimates'!$J$16*'Project Wide Estimates'!$E$30,(IF('Individual Parcel Estimate'!C17="C","na",(IF('Individual Parcel Estimate'!C17="CI",'Project Wide Estimates'!$J$18*'Project Wide Estimates'!$E$30))))))))))))))))</f>
        <v>0</v>
      </c>
      <c r="K17" s="122"/>
      <c r="L17" s="211" t="b">
        <f>(IF(K17="Consultant","enter manually",(IF(C17="N","na",(IF(C17="I","na",(IF(C17="II",'Project Wide Estimates'!$K$14*'Project Wide Estimates'!$E$30,(IF('Individual Parcel Estimate'!C17="M","na",(IF('Individual Parcel Estimate'!C17="MI",'Project Wide Estimates'!$K$16*'Project Wide Estimates'!$E$30,(IF('Individual Parcel Estimate'!C17="C","na",(IF('Individual Parcel Estimate'!C17="CI",'Project Wide Estimates'!$K$18*'Project Wide Estimates'!$E$30))))))))))))))))</f>
        <v>0</v>
      </c>
      <c r="M17" s="228"/>
      <c r="N17" s="228"/>
      <c r="O17" s="211" t="b">
        <f>(IF(C17="N", 'Project Wide Estimates'!$D$12*'Project Wide Estimates'!$E$30, (IF('Individual Parcel Estimate'!C17="I", 'Project Wide Estimates'!$D$13*'Project Wide Estimates'!$E$30, (IF('Individual Parcel Estimate'!C17="II", 'Project Wide Estimates'!$D$14*'Project Wide Estimates'!$E$30, (IF('Individual Parcel Estimate'!C17="M", 'Project Wide Estimates'!$D$15*'Project Wide Estimates'!$E$30, (IF('Individual Parcel Estimate'!C17="MI", 'Project Wide Estimates'!$D$16*'Project Wide Estimates'!$E$30, (IF('Individual Parcel Estimate'!C17="C", 'Project Wide Estimates'!$D$17*'Project Wide Estimates'!$E$30, (IF('Individual Parcel Estimate'!C17="CI", 'Project Wide Estimates'!$D$18*'Project Wide Estimates'!$E$30))))))))))))))</f>
        <v>0</v>
      </c>
      <c r="P17" s="120"/>
      <c r="Q17" s="211" t="b">
        <f>(IF(S17="Agricultural 1",P17*'Project Wide Estimates'!$Q$14,(IF('Individual Parcel Estimate'!S17="Agricultural 2",'Individual Parcel Estimate'!P17*'Project Wide Estimates'!$Q$15,(IF('Individual Parcel Estimate'!S17="Residential 1",'Individual Parcel Estimate'!P17*'Project Wide Estimates'!$Q$16,(IF('Individual Parcel Estimate'!S17="Residential 2",'Individual Parcel Estimate'!P17*'Project Wide Estimates'!$Q$17,(IF('Individual Parcel Estimate'!S17="Commercial 1",'Individual Parcel Estimate'!P17*'Project Wide Estimates'!$Q$18,(IF('Individual Parcel Estimate'!S17="Commercial 2",'Individual Parcel Estimate'!P17*'Project Wide Estimates'!$Q$19,(IF('Individual Parcel Estimate'!S17="Industrial 1",'Individual Parcel Estimate'!P17*'Project Wide Estimates'!$Q$20,(IF('Individual Parcel Estimate'!S17="Industrial 2",'Individual Parcel Estimate'!P17*'Project Wide Estimates'!$Q$21,(IF('Individual Parcel Estimate'!S17="Other 1",'Individual Parcel Estimate'!P17*'Project Wide Estimates'!$Q$22,(IF('Individual Parcel Estimate'!S17="Other 2",'Individual Parcel Estimate'!P17*'Project Wide Estimates'!$Q$23))))))))))))))))))))</f>
        <v>0</v>
      </c>
      <c r="R17" s="250"/>
      <c r="S17" s="122"/>
      <c r="T17" s="120"/>
      <c r="U17" s="241"/>
      <c r="V17" s="120"/>
      <c r="W17" s="211" t="b">
        <f>(IF(S17="Agricultural 1",V17*('Project Wide Estimates'!$Q$14*0.1),(IF('Individual Parcel Estimate'!S17="Agricultural 2",'Individual Parcel Estimate'!V17*('Project Wide Estimates'!$Q$15*0.1),(IF('Individual Parcel Estimate'!S17="Residential 1",'Individual Parcel Estimate'!V17*('Project Wide Estimates'!$Q$16*0.1),(IF('Individual Parcel Estimate'!S17="Residential 2",'Individual Parcel Estimate'!V17*('Project Wide Estimates'!$Q$17*0.1),(IF('Individual Parcel Estimate'!S17="Commercial 1",'Individual Parcel Estimate'!V17*('Project Wide Estimates'!$Q$18*0.1),(IF('Individual Parcel Estimate'!S17="Commercial 2",'Individual Parcel Estimate'!V17*('Project Wide Estimates'!$Q$19*0.1),(IF('Individual Parcel Estimate'!S17="Industrial 1",'Individual Parcel Estimate'!V17*('Project Wide Estimates'!$Q$20*0.1),(IF('Individual Parcel Estimate'!S17="Industrial 2",'Individual Parcel Estimate'!V17*('Project Wide Estimates'!$Q$21*0.1),(IF('Individual Parcel Estimate'!S17="Other 1",'Individual Parcel Estimate'!V17*('Project Wide Estimates'!$Q$22*0.1),(IF('Individual Parcel Estimate'!S17="Other 2",'Individual Parcel Estimate'!V17*('Project Wide Estimates'!$Q$23*0.1)))))))))))))))))))))</f>
        <v>0</v>
      </c>
      <c r="X17" s="211" t="b">
        <f>(IF(S17="Agricultural 1",'Project Wide Estimates'!$Q$14*'Individual Parcel Estimate'!P17, (IF('Individual Parcel Estimate'!S17="Agricultural 2", 'Project Wide Estimates'!$Q$15*'Individual Parcel Estimate'!P17, (IF('Individual Parcel Estimate'!S17="Residential 1", 'Project Wide Estimates'!$Q$16*'Individual Parcel Estimate'!P17, (IF('Individual Parcel Estimate'!S17="Residential 2",'Project Wide Estimates'!$Q$17*'Individual Parcel Estimate'!P17, (IF('Individual Parcel Estimate'!S17="Commercial 1",'Project Wide Estimates'!$Q$18*'Individual Parcel Estimate'!P17, (IF('Individual Parcel Estimate'!S17="Commercial 2", 'Project Wide Estimates'!$Q$19*'Individual Parcel Estimate'!P17, (IF('Individual Parcel Estimate'!S17="Industrial 1", 'Project Wide Estimates'!$Q$20*'Individual Parcel Estimate'!P17, (IF('Individual Parcel Estimate'!S17="Industrial 2", 'Project Wide Estimates'!$Q$21*'Individual Parcel Estimate'!P17, (IF('Individual Parcel Estimate'!S17="Other 1", 'Project Wide Estimates'!$Q$22*'Individual Parcel Estimate'!P17, (IF('Individual Parcel Estimate'!S17="Other 2", 'Project Wide Estimates'!$Q$23*'Individual Parcel Estimate'!P17))))))))))))))))))))</f>
        <v>0</v>
      </c>
      <c r="Y17" s="239">
        <f t="shared" si="3"/>
        <v>0</v>
      </c>
      <c r="Z17" s="211" t="b">
        <f t="shared" si="0"/>
        <v>0</v>
      </c>
      <c r="AA17" s="228"/>
      <c r="AB17" s="228"/>
      <c r="AC17" s="230"/>
      <c r="AD17" s="228"/>
      <c r="AE17" s="228"/>
      <c r="AF17" s="228"/>
      <c r="AG17" s="228"/>
      <c r="AH17" s="228"/>
      <c r="AI17" s="211">
        <f t="shared" si="1"/>
        <v>0</v>
      </c>
      <c r="AJ17" s="211">
        <f t="shared" si="2"/>
        <v>0</v>
      </c>
      <c r="AK17" s="120"/>
      <c r="AL17" s="120"/>
    </row>
    <row r="18" spans="1:38" x14ac:dyDescent="0.25">
      <c r="A18" s="120"/>
      <c r="B18" s="121"/>
      <c r="C18" s="122"/>
      <c r="D18" s="122"/>
      <c r="E18" s="122"/>
      <c r="F18" s="211" t="b">
        <f>(IF(E18="Consultant", "enter manually", (IF(C18="N", 'Project Wide Estimates'!$H$12*'Project Wide Estimates'!$E$30, (IF('Individual Parcel Estimate'!C18="I",'Project Wide Estimates'!$H$13*'Project Wide Estimates'!$E$30, (IF('Individual Parcel Estimate'!C18="II", 'Project Wide Estimates'!$H$14*'Project Wide Estimates'!$E$30, (IF('Individual Parcel Estimate'!C18="M", 'Project Wide Estimates'!$H$15*'Project Wide Estimates'!$E$30, (IF('Individual Parcel Estimate'!C18="MI", 'Project Wide Estimates'!$H$16*'Project Wide Estimates'!$E$30, (IF('Individual Parcel Estimate'!C18="C", 'Project Wide Estimates'!$H$17*'Project Wide Estimates'!$E$30, (IF('Individual Parcel Estimate'!C18="CI", 'Project Wide Estimates'!$H$18*'Project Wide Estimates'!$E$30))))))))))))))))</f>
        <v>0</v>
      </c>
      <c r="G18" s="122"/>
      <c r="H18" s="211" t="b">
        <f>(IF(G18="Consultant", "enter manually", (IF(C18="N", 'Project Wide Estimates'!$G$12*'Project Wide Estimates'!$E$30, (IF('Individual Parcel Estimate'!C18="I",'Project Wide Estimates'!$I$13*'Project Wide Estimates'!$E$30, (IF('Individual Parcel Estimate'!C18="II", 'Project Wide Estimates'!$I$14*'Project Wide Estimates'!$E$30, (IF('Individual Parcel Estimate'!C18="M", 'Project Wide Estimates'!$I$15*'Project Wide Estimates'!$E$30, (IF('Individual Parcel Estimate'!C18="MI", 'Project Wide Estimates'!$I$16*'Project Wide Estimates'!$E$30, (IF('Individual Parcel Estimate'!C18="C", 'Project Wide Estimates'!$I$17*'Project Wide Estimates'!$E$30, (IF('Individual Parcel Estimate'!C18="CI", 'Project Wide Estimates'!$I$18*'Project Wide Estimates'!$E$30))))))))))))))))</f>
        <v>0</v>
      </c>
      <c r="I18" s="122"/>
      <c r="J18" s="211" t="b">
        <f>(IF(I18="Consultant","enter manually",(IF(C18="N","na",(IF(C18="I","na",(IF(C18="II",'Project Wide Estimates'!$J$14*'Project Wide Estimates'!$E$30,(IF('Individual Parcel Estimate'!C18="M","na",(IF('Individual Parcel Estimate'!C18="MI",'Project Wide Estimates'!$J$16*'Project Wide Estimates'!$E$30,(IF('Individual Parcel Estimate'!C18="C","na",(IF('Individual Parcel Estimate'!C18="CI",'Project Wide Estimates'!$J$18*'Project Wide Estimates'!$E$30))))))))))))))))</f>
        <v>0</v>
      </c>
      <c r="K18" s="122"/>
      <c r="L18" s="211" t="b">
        <f>(IF(K18="Consultant","enter manually",(IF(C18="N","na",(IF(C18="I","na",(IF(C18="II",'Project Wide Estimates'!$K$14*'Project Wide Estimates'!$E$30,(IF('Individual Parcel Estimate'!C18="M","na",(IF('Individual Parcel Estimate'!C18="MI",'Project Wide Estimates'!$K$16*'Project Wide Estimates'!$E$30,(IF('Individual Parcel Estimate'!C18="C","na",(IF('Individual Parcel Estimate'!C18="CI",'Project Wide Estimates'!$K$18*'Project Wide Estimates'!$E$30))))))))))))))))</f>
        <v>0</v>
      </c>
      <c r="M18" s="228"/>
      <c r="N18" s="228"/>
      <c r="O18" s="211" t="b">
        <f>(IF(C18="N", 'Project Wide Estimates'!$D$12*'Project Wide Estimates'!$E$30, (IF('Individual Parcel Estimate'!C18="I", 'Project Wide Estimates'!$D$13*'Project Wide Estimates'!$E$30, (IF('Individual Parcel Estimate'!C18="II", 'Project Wide Estimates'!$D$14*'Project Wide Estimates'!$E$30, (IF('Individual Parcel Estimate'!C18="M", 'Project Wide Estimates'!$D$15*'Project Wide Estimates'!$E$30, (IF('Individual Parcel Estimate'!C18="MI", 'Project Wide Estimates'!$D$16*'Project Wide Estimates'!$E$30, (IF('Individual Parcel Estimate'!C18="C", 'Project Wide Estimates'!$D$17*'Project Wide Estimates'!$E$30, (IF('Individual Parcel Estimate'!C18="CI", 'Project Wide Estimates'!$D$18*'Project Wide Estimates'!$E$30))))))))))))))</f>
        <v>0</v>
      </c>
      <c r="P18" s="120"/>
      <c r="Q18" s="211" t="b">
        <f>(IF(S18="Agricultural 1",P18*'Project Wide Estimates'!$Q$14,(IF('Individual Parcel Estimate'!S18="Agricultural 2",'Individual Parcel Estimate'!P18*'Project Wide Estimates'!$Q$15,(IF('Individual Parcel Estimate'!S18="Residential 1",'Individual Parcel Estimate'!P18*'Project Wide Estimates'!$Q$16,(IF('Individual Parcel Estimate'!S18="Residential 2",'Individual Parcel Estimate'!P18*'Project Wide Estimates'!$Q$17,(IF('Individual Parcel Estimate'!S18="Commercial 1",'Individual Parcel Estimate'!P18*'Project Wide Estimates'!$Q$18,(IF('Individual Parcel Estimate'!S18="Commercial 2",'Individual Parcel Estimate'!P18*'Project Wide Estimates'!$Q$19,(IF('Individual Parcel Estimate'!S18="Industrial 1",'Individual Parcel Estimate'!P18*'Project Wide Estimates'!$Q$20,(IF('Individual Parcel Estimate'!S18="Industrial 2",'Individual Parcel Estimate'!P18*'Project Wide Estimates'!$Q$21,(IF('Individual Parcel Estimate'!S18="Other 1",'Individual Parcel Estimate'!P18*'Project Wide Estimates'!$Q$22,(IF('Individual Parcel Estimate'!S18="Other 2",'Individual Parcel Estimate'!P18*'Project Wide Estimates'!$Q$23))))))))))))))))))))</f>
        <v>0</v>
      </c>
      <c r="R18" s="250"/>
      <c r="S18" s="122"/>
      <c r="T18" s="120"/>
      <c r="U18" s="241"/>
      <c r="V18" s="120"/>
      <c r="W18" s="211" t="b">
        <f>(IF(S18="Agricultural 1",V18*('Project Wide Estimates'!$Q$14*0.1),(IF('Individual Parcel Estimate'!S18="Agricultural 2",'Individual Parcel Estimate'!V18*('Project Wide Estimates'!$Q$15*0.1),(IF('Individual Parcel Estimate'!S18="Residential 1",'Individual Parcel Estimate'!V18*('Project Wide Estimates'!$Q$16*0.1),(IF('Individual Parcel Estimate'!S18="Residential 2",'Individual Parcel Estimate'!V18*('Project Wide Estimates'!$Q$17*0.1),(IF('Individual Parcel Estimate'!S18="Commercial 1",'Individual Parcel Estimate'!V18*('Project Wide Estimates'!$Q$18*0.1),(IF('Individual Parcel Estimate'!S18="Commercial 2",'Individual Parcel Estimate'!V18*('Project Wide Estimates'!$Q$19*0.1),(IF('Individual Parcel Estimate'!S18="Industrial 1",'Individual Parcel Estimate'!V18*('Project Wide Estimates'!$Q$20*0.1),(IF('Individual Parcel Estimate'!S18="Industrial 2",'Individual Parcel Estimate'!V18*('Project Wide Estimates'!$Q$21*0.1),(IF('Individual Parcel Estimate'!S18="Other 1",'Individual Parcel Estimate'!V18*('Project Wide Estimates'!$Q$22*0.1),(IF('Individual Parcel Estimate'!S18="Other 2",'Individual Parcel Estimate'!V18*('Project Wide Estimates'!$Q$23*0.1)))))))))))))))))))))</f>
        <v>0</v>
      </c>
      <c r="X18" s="211" t="b">
        <f>(IF(S18="Agricultural 1",'Project Wide Estimates'!$Q$14*'Individual Parcel Estimate'!P18, (IF('Individual Parcel Estimate'!S18="Agricultural 2", 'Project Wide Estimates'!$Q$15*'Individual Parcel Estimate'!P18, (IF('Individual Parcel Estimate'!S18="Residential 1", 'Project Wide Estimates'!$Q$16*'Individual Parcel Estimate'!P18, (IF('Individual Parcel Estimate'!S18="Residential 2",'Project Wide Estimates'!$Q$17*'Individual Parcel Estimate'!P18, (IF('Individual Parcel Estimate'!S18="Commercial 1",'Project Wide Estimates'!$Q$18*'Individual Parcel Estimate'!P18, (IF('Individual Parcel Estimate'!S18="Commercial 2", 'Project Wide Estimates'!$Q$19*'Individual Parcel Estimate'!P18, (IF('Individual Parcel Estimate'!S18="Industrial 1", 'Project Wide Estimates'!$Q$20*'Individual Parcel Estimate'!P18, (IF('Individual Parcel Estimate'!S18="Industrial 2", 'Project Wide Estimates'!$Q$21*'Individual Parcel Estimate'!P18, (IF('Individual Parcel Estimate'!S18="Other 1", 'Project Wide Estimates'!$Q$22*'Individual Parcel Estimate'!P18, (IF('Individual Parcel Estimate'!S18="Other 2", 'Project Wide Estimates'!$Q$23*'Individual Parcel Estimate'!P18))))))))))))))))))))</f>
        <v>0</v>
      </c>
      <c r="Y18" s="239">
        <f t="shared" si="3"/>
        <v>0</v>
      </c>
      <c r="Z18" s="211" t="b">
        <f t="shared" si="0"/>
        <v>0</v>
      </c>
      <c r="AA18" s="228"/>
      <c r="AB18" s="228"/>
      <c r="AC18" s="230"/>
      <c r="AD18" s="228"/>
      <c r="AE18" s="228"/>
      <c r="AF18" s="228"/>
      <c r="AG18" s="228"/>
      <c r="AH18" s="228"/>
      <c r="AI18" s="211">
        <f t="shared" si="1"/>
        <v>0</v>
      </c>
      <c r="AJ18" s="211">
        <f t="shared" si="2"/>
        <v>0</v>
      </c>
      <c r="AK18" s="120"/>
      <c r="AL18" s="120"/>
    </row>
    <row r="19" spans="1:38" x14ac:dyDescent="0.25">
      <c r="A19" s="120"/>
      <c r="B19" s="121"/>
      <c r="C19" s="122"/>
      <c r="D19" s="122"/>
      <c r="E19" s="122"/>
      <c r="F19" s="211" t="b">
        <f>(IF(E19="Consultant", "enter manually", (IF(C19="N", 'Project Wide Estimates'!$H$12*'Project Wide Estimates'!$E$30, (IF('Individual Parcel Estimate'!C19="I",'Project Wide Estimates'!$H$13*'Project Wide Estimates'!$E$30, (IF('Individual Parcel Estimate'!C19="II", 'Project Wide Estimates'!$H$14*'Project Wide Estimates'!$E$30, (IF('Individual Parcel Estimate'!C19="M", 'Project Wide Estimates'!$H$15*'Project Wide Estimates'!$E$30, (IF('Individual Parcel Estimate'!C19="MI", 'Project Wide Estimates'!$H$16*'Project Wide Estimates'!$E$30, (IF('Individual Parcel Estimate'!C19="C", 'Project Wide Estimates'!$H$17*'Project Wide Estimates'!$E$30, (IF('Individual Parcel Estimate'!C19="CI", 'Project Wide Estimates'!$H$18*'Project Wide Estimates'!$E$30))))))))))))))))</f>
        <v>0</v>
      </c>
      <c r="G19" s="122"/>
      <c r="H19" s="211" t="b">
        <f>(IF(G19="Consultant", "enter manually", (IF(C19="N", 'Project Wide Estimates'!$G$12*'Project Wide Estimates'!$E$30, (IF('Individual Parcel Estimate'!C19="I",'Project Wide Estimates'!$I$13*'Project Wide Estimates'!$E$30, (IF('Individual Parcel Estimate'!C19="II", 'Project Wide Estimates'!$I$14*'Project Wide Estimates'!$E$30, (IF('Individual Parcel Estimate'!C19="M", 'Project Wide Estimates'!$I$15*'Project Wide Estimates'!$E$30, (IF('Individual Parcel Estimate'!C19="MI", 'Project Wide Estimates'!$I$16*'Project Wide Estimates'!$E$30, (IF('Individual Parcel Estimate'!C19="C", 'Project Wide Estimates'!$I$17*'Project Wide Estimates'!$E$30, (IF('Individual Parcel Estimate'!C19="CI", 'Project Wide Estimates'!$I$18*'Project Wide Estimates'!$E$30))))))))))))))))</f>
        <v>0</v>
      </c>
      <c r="I19" s="122"/>
      <c r="J19" s="211" t="b">
        <f>(IF(I19="Consultant","enter manually",(IF(C19="N","na",(IF(C19="I","na",(IF(C19="II",'Project Wide Estimates'!$J$14*'Project Wide Estimates'!$E$30,(IF('Individual Parcel Estimate'!C19="M","na",(IF('Individual Parcel Estimate'!C19="MI",'Project Wide Estimates'!$J$16*'Project Wide Estimates'!$E$30,(IF('Individual Parcel Estimate'!C19="C","na",(IF('Individual Parcel Estimate'!C19="CI",'Project Wide Estimates'!$J$18*'Project Wide Estimates'!$E$30))))))))))))))))</f>
        <v>0</v>
      </c>
      <c r="K19" s="122"/>
      <c r="L19" s="211" t="b">
        <f>(IF(K19="Consultant","enter manually",(IF(C19="N","na",(IF(C19="I","na",(IF(C19="II",'Project Wide Estimates'!$K$14*'Project Wide Estimates'!$E$30,(IF('Individual Parcel Estimate'!C19="M","na",(IF('Individual Parcel Estimate'!C19="MI",'Project Wide Estimates'!$K$16*'Project Wide Estimates'!$E$30,(IF('Individual Parcel Estimate'!C19="C","na",(IF('Individual Parcel Estimate'!C19="CI",'Project Wide Estimates'!$K$18*'Project Wide Estimates'!$E$30))))))))))))))))</f>
        <v>0</v>
      </c>
      <c r="M19" s="228"/>
      <c r="N19" s="228"/>
      <c r="O19" s="211" t="b">
        <f>(IF(C19="N", 'Project Wide Estimates'!$D$12*'Project Wide Estimates'!$E$30, (IF('Individual Parcel Estimate'!C19="I", 'Project Wide Estimates'!$D$13*'Project Wide Estimates'!$E$30, (IF('Individual Parcel Estimate'!C19="II", 'Project Wide Estimates'!$D$14*'Project Wide Estimates'!$E$30, (IF('Individual Parcel Estimate'!C19="M", 'Project Wide Estimates'!$D$15*'Project Wide Estimates'!$E$30, (IF('Individual Parcel Estimate'!C19="MI", 'Project Wide Estimates'!$D$16*'Project Wide Estimates'!$E$30, (IF('Individual Parcel Estimate'!C19="C", 'Project Wide Estimates'!$D$17*'Project Wide Estimates'!$E$30, (IF('Individual Parcel Estimate'!C19="CI", 'Project Wide Estimates'!$D$18*'Project Wide Estimates'!$E$30))))))))))))))</f>
        <v>0</v>
      </c>
      <c r="P19" s="120"/>
      <c r="Q19" s="211" t="b">
        <f>(IF(S19="Agricultural 1",P19*'Project Wide Estimates'!$Q$14,(IF('Individual Parcel Estimate'!S19="Agricultural 2",'Individual Parcel Estimate'!P19*'Project Wide Estimates'!$Q$15,(IF('Individual Parcel Estimate'!S19="Residential 1",'Individual Parcel Estimate'!P19*'Project Wide Estimates'!$Q$16,(IF('Individual Parcel Estimate'!S19="Residential 2",'Individual Parcel Estimate'!P19*'Project Wide Estimates'!$Q$17,(IF('Individual Parcel Estimate'!S19="Commercial 1",'Individual Parcel Estimate'!P19*'Project Wide Estimates'!$Q$18,(IF('Individual Parcel Estimate'!S19="Commercial 2",'Individual Parcel Estimate'!P19*'Project Wide Estimates'!$Q$19,(IF('Individual Parcel Estimate'!S19="Industrial 1",'Individual Parcel Estimate'!P19*'Project Wide Estimates'!$Q$20,(IF('Individual Parcel Estimate'!S19="Industrial 2",'Individual Parcel Estimate'!P19*'Project Wide Estimates'!$Q$21,(IF('Individual Parcel Estimate'!S19="Other 1",'Individual Parcel Estimate'!P19*'Project Wide Estimates'!$Q$22,(IF('Individual Parcel Estimate'!S19="Other 2",'Individual Parcel Estimate'!P19*'Project Wide Estimates'!$Q$23))))))))))))))))))))</f>
        <v>0</v>
      </c>
      <c r="R19" s="250"/>
      <c r="S19" s="122"/>
      <c r="T19" s="120"/>
      <c r="U19" s="241"/>
      <c r="V19" s="120"/>
      <c r="W19" s="211" t="b">
        <f>(IF(S19="Agricultural 1",V19*('Project Wide Estimates'!$Q$14*0.1),(IF('Individual Parcel Estimate'!S19="Agricultural 2",'Individual Parcel Estimate'!V19*('Project Wide Estimates'!$Q$15*0.1),(IF('Individual Parcel Estimate'!S19="Residential 1",'Individual Parcel Estimate'!V19*('Project Wide Estimates'!$Q$16*0.1),(IF('Individual Parcel Estimate'!S19="Residential 2",'Individual Parcel Estimate'!V19*('Project Wide Estimates'!$Q$17*0.1),(IF('Individual Parcel Estimate'!S19="Commercial 1",'Individual Parcel Estimate'!V19*('Project Wide Estimates'!$Q$18*0.1),(IF('Individual Parcel Estimate'!S19="Commercial 2",'Individual Parcel Estimate'!V19*('Project Wide Estimates'!$Q$19*0.1),(IF('Individual Parcel Estimate'!S19="Industrial 1",'Individual Parcel Estimate'!V19*('Project Wide Estimates'!$Q$20*0.1),(IF('Individual Parcel Estimate'!S19="Industrial 2",'Individual Parcel Estimate'!V19*('Project Wide Estimates'!$Q$21*0.1),(IF('Individual Parcel Estimate'!S19="Other 1",'Individual Parcel Estimate'!V19*('Project Wide Estimates'!$Q$22*0.1),(IF('Individual Parcel Estimate'!S19="Other 2",'Individual Parcel Estimate'!V19*('Project Wide Estimates'!$Q$23*0.1)))))))))))))))))))))</f>
        <v>0</v>
      </c>
      <c r="X19" s="211" t="b">
        <f>(IF(S19="Agricultural 1",'Project Wide Estimates'!$Q$14*'Individual Parcel Estimate'!P19, (IF('Individual Parcel Estimate'!S19="Agricultural 2", 'Project Wide Estimates'!$Q$15*'Individual Parcel Estimate'!P19, (IF('Individual Parcel Estimate'!S19="Residential 1", 'Project Wide Estimates'!$Q$16*'Individual Parcel Estimate'!P19, (IF('Individual Parcel Estimate'!S19="Residential 2",'Project Wide Estimates'!$Q$17*'Individual Parcel Estimate'!P19, (IF('Individual Parcel Estimate'!S19="Commercial 1",'Project Wide Estimates'!$Q$18*'Individual Parcel Estimate'!P19, (IF('Individual Parcel Estimate'!S19="Commercial 2", 'Project Wide Estimates'!$Q$19*'Individual Parcel Estimate'!P19, (IF('Individual Parcel Estimate'!S19="Industrial 1", 'Project Wide Estimates'!$Q$20*'Individual Parcel Estimate'!P19, (IF('Individual Parcel Estimate'!S19="Industrial 2", 'Project Wide Estimates'!$Q$21*'Individual Parcel Estimate'!P19, (IF('Individual Parcel Estimate'!S19="Other 1", 'Project Wide Estimates'!$Q$22*'Individual Parcel Estimate'!P19, (IF('Individual Parcel Estimate'!S19="Other 2", 'Project Wide Estimates'!$Q$23*'Individual Parcel Estimate'!P19))))))))))))))))))))</f>
        <v>0</v>
      </c>
      <c r="Y19" s="239">
        <f t="shared" si="3"/>
        <v>0</v>
      </c>
      <c r="Z19" s="211" t="b">
        <f t="shared" si="0"/>
        <v>0</v>
      </c>
      <c r="AA19" s="228"/>
      <c r="AB19" s="228"/>
      <c r="AC19" s="230"/>
      <c r="AD19" s="228"/>
      <c r="AE19" s="228"/>
      <c r="AF19" s="228"/>
      <c r="AG19" s="228"/>
      <c r="AH19" s="228"/>
      <c r="AI19" s="211">
        <f t="shared" si="1"/>
        <v>0</v>
      </c>
      <c r="AJ19" s="211">
        <f t="shared" si="2"/>
        <v>0</v>
      </c>
      <c r="AK19" s="120"/>
      <c r="AL19" s="120"/>
    </row>
    <row r="20" spans="1:38" x14ac:dyDescent="0.25">
      <c r="A20" s="120"/>
      <c r="B20" s="121"/>
      <c r="C20" s="122"/>
      <c r="D20" s="122"/>
      <c r="E20" s="122"/>
      <c r="F20" s="211" t="b">
        <f>(IF(E20="Consultant", "enter manually", (IF(C20="N", 'Project Wide Estimates'!$H$12*'Project Wide Estimates'!$E$30, (IF('Individual Parcel Estimate'!C20="I",'Project Wide Estimates'!$H$13*'Project Wide Estimates'!$E$30, (IF('Individual Parcel Estimate'!C20="II", 'Project Wide Estimates'!$H$14*'Project Wide Estimates'!$E$30, (IF('Individual Parcel Estimate'!C20="M", 'Project Wide Estimates'!$H$15*'Project Wide Estimates'!$E$30, (IF('Individual Parcel Estimate'!C20="MI", 'Project Wide Estimates'!$H$16*'Project Wide Estimates'!$E$30, (IF('Individual Parcel Estimate'!C20="C", 'Project Wide Estimates'!$H$17*'Project Wide Estimates'!$E$30, (IF('Individual Parcel Estimate'!C20="CI", 'Project Wide Estimates'!$H$18*'Project Wide Estimates'!$E$30))))))))))))))))</f>
        <v>0</v>
      </c>
      <c r="G20" s="122"/>
      <c r="H20" s="211" t="b">
        <f>(IF(G20="Consultant", "enter manually", (IF(C20="N", 'Project Wide Estimates'!$G$12*'Project Wide Estimates'!$E$30, (IF('Individual Parcel Estimate'!C20="I",'Project Wide Estimates'!$I$13*'Project Wide Estimates'!$E$30, (IF('Individual Parcel Estimate'!C20="II", 'Project Wide Estimates'!$I$14*'Project Wide Estimates'!$E$30, (IF('Individual Parcel Estimate'!C20="M", 'Project Wide Estimates'!$I$15*'Project Wide Estimates'!$E$30, (IF('Individual Parcel Estimate'!C20="MI", 'Project Wide Estimates'!$I$16*'Project Wide Estimates'!$E$30, (IF('Individual Parcel Estimate'!C20="C", 'Project Wide Estimates'!$I$17*'Project Wide Estimates'!$E$30, (IF('Individual Parcel Estimate'!C20="CI", 'Project Wide Estimates'!$I$18*'Project Wide Estimates'!$E$30))))))))))))))))</f>
        <v>0</v>
      </c>
      <c r="I20" s="122"/>
      <c r="J20" s="211" t="b">
        <f>(IF(I20="Consultant","enter manually",(IF(C20="N","na",(IF(C20="I","na",(IF(C20="II",'Project Wide Estimates'!$J$14*'Project Wide Estimates'!$E$30,(IF('Individual Parcel Estimate'!C20="M","na",(IF('Individual Parcel Estimate'!C20="MI",'Project Wide Estimates'!$J$16*'Project Wide Estimates'!$E$30,(IF('Individual Parcel Estimate'!C20="C","na",(IF('Individual Parcel Estimate'!C20="CI",'Project Wide Estimates'!$J$18*'Project Wide Estimates'!$E$30))))))))))))))))</f>
        <v>0</v>
      </c>
      <c r="K20" s="122"/>
      <c r="L20" s="211" t="b">
        <f>(IF(K20="Consultant","enter manually",(IF(C20="N","na",(IF(C20="I","na",(IF(C20="II",'Project Wide Estimates'!$K$14*'Project Wide Estimates'!$E$30,(IF('Individual Parcel Estimate'!C20="M","na",(IF('Individual Parcel Estimate'!C20="MI",'Project Wide Estimates'!$K$16*'Project Wide Estimates'!$E$30,(IF('Individual Parcel Estimate'!C20="C","na",(IF('Individual Parcel Estimate'!C20="CI",'Project Wide Estimates'!$K$18*'Project Wide Estimates'!$E$30))))))))))))))))</f>
        <v>0</v>
      </c>
      <c r="M20" s="228"/>
      <c r="N20" s="228"/>
      <c r="O20" s="211" t="b">
        <f>(IF(C20="N", 'Project Wide Estimates'!$D$12*'Project Wide Estimates'!$E$30, (IF('Individual Parcel Estimate'!C20="I", 'Project Wide Estimates'!$D$13*'Project Wide Estimates'!$E$30, (IF('Individual Parcel Estimate'!C20="II", 'Project Wide Estimates'!$D$14*'Project Wide Estimates'!$E$30, (IF('Individual Parcel Estimate'!C20="M", 'Project Wide Estimates'!$D$15*'Project Wide Estimates'!$E$30, (IF('Individual Parcel Estimate'!C20="MI", 'Project Wide Estimates'!$D$16*'Project Wide Estimates'!$E$30, (IF('Individual Parcel Estimate'!C20="C", 'Project Wide Estimates'!$D$17*'Project Wide Estimates'!$E$30, (IF('Individual Parcel Estimate'!C20="CI", 'Project Wide Estimates'!$D$18*'Project Wide Estimates'!$E$30))))))))))))))</f>
        <v>0</v>
      </c>
      <c r="P20" s="120"/>
      <c r="Q20" s="211" t="b">
        <f>(IF(S20="Agricultural 1",P20*'Project Wide Estimates'!$Q$14,(IF('Individual Parcel Estimate'!S20="Agricultural 2",'Individual Parcel Estimate'!P20*'Project Wide Estimates'!$Q$15,(IF('Individual Parcel Estimate'!S20="Residential 1",'Individual Parcel Estimate'!P20*'Project Wide Estimates'!$Q$16,(IF('Individual Parcel Estimate'!S20="Residential 2",'Individual Parcel Estimate'!P20*'Project Wide Estimates'!$Q$17,(IF('Individual Parcel Estimate'!S20="Commercial 1",'Individual Parcel Estimate'!P20*'Project Wide Estimates'!$Q$18,(IF('Individual Parcel Estimate'!S20="Commercial 2",'Individual Parcel Estimate'!P20*'Project Wide Estimates'!$Q$19,(IF('Individual Parcel Estimate'!S20="Industrial 1",'Individual Parcel Estimate'!P20*'Project Wide Estimates'!$Q$20,(IF('Individual Parcel Estimate'!S20="Industrial 2",'Individual Parcel Estimate'!P20*'Project Wide Estimates'!$Q$21,(IF('Individual Parcel Estimate'!S20="Other 1",'Individual Parcel Estimate'!P20*'Project Wide Estimates'!$Q$22,(IF('Individual Parcel Estimate'!S20="Other 2",'Individual Parcel Estimate'!P20*'Project Wide Estimates'!$Q$23))))))))))))))))))))</f>
        <v>0</v>
      </c>
      <c r="R20" s="250"/>
      <c r="S20" s="122"/>
      <c r="T20" s="120"/>
      <c r="U20" s="241"/>
      <c r="V20" s="120"/>
      <c r="W20" s="211" t="b">
        <f>(IF(S20="Agricultural 1",V20*('Project Wide Estimates'!$Q$14*0.1),(IF('Individual Parcel Estimate'!S20="Agricultural 2",'Individual Parcel Estimate'!V20*('Project Wide Estimates'!$Q$15*0.1),(IF('Individual Parcel Estimate'!S20="Residential 1",'Individual Parcel Estimate'!V20*('Project Wide Estimates'!$Q$16*0.1),(IF('Individual Parcel Estimate'!S20="Residential 2",'Individual Parcel Estimate'!V20*('Project Wide Estimates'!$Q$17*0.1),(IF('Individual Parcel Estimate'!S20="Commercial 1",'Individual Parcel Estimate'!V20*('Project Wide Estimates'!$Q$18*0.1),(IF('Individual Parcel Estimate'!S20="Commercial 2",'Individual Parcel Estimate'!V20*('Project Wide Estimates'!$Q$19*0.1),(IF('Individual Parcel Estimate'!S20="Industrial 1",'Individual Parcel Estimate'!V20*('Project Wide Estimates'!$Q$20*0.1),(IF('Individual Parcel Estimate'!S20="Industrial 2",'Individual Parcel Estimate'!V20*('Project Wide Estimates'!$Q$21*0.1),(IF('Individual Parcel Estimate'!S20="Other 1",'Individual Parcel Estimate'!V20*('Project Wide Estimates'!$Q$22*0.1),(IF('Individual Parcel Estimate'!S20="Other 2",'Individual Parcel Estimate'!V20*('Project Wide Estimates'!$Q$23*0.1)))))))))))))))))))))</f>
        <v>0</v>
      </c>
      <c r="X20" s="211" t="b">
        <f>(IF(S20="Agricultural 1",'Project Wide Estimates'!$Q$14*'Individual Parcel Estimate'!P20, (IF('Individual Parcel Estimate'!S20="Agricultural 2", 'Project Wide Estimates'!$Q$15*'Individual Parcel Estimate'!P20, (IF('Individual Parcel Estimate'!S20="Residential 1", 'Project Wide Estimates'!$Q$16*'Individual Parcel Estimate'!P20, (IF('Individual Parcel Estimate'!S20="Residential 2",'Project Wide Estimates'!$Q$17*'Individual Parcel Estimate'!P20, (IF('Individual Parcel Estimate'!S20="Commercial 1",'Project Wide Estimates'!$Q$18*'Individual Parcel Estimate'!P20, (IF('Individual Parcel Estimate'!S20="Commercial 2", 'Project Wide Estimates'!$Q$19*'Individual Parcel Estimate'!P20, (IF('Individual Parcel Estimate'!S20="Industrial 1", 'Project Wide Estimates'!$Q$20*'Individual Parcel Estimate'!P20, (IF('Individual Parcel Estimate'!S20="Industrial 2", 'Project Wide Estimates'!$Q$21*'Individual Parcel Estimate'!P20, (IF('Individual Parcel Estimate'!S20="Other 1", 'Project Wide Estimates'!$Q$22*'Individual Parcel Estimate'!P20, (IF('Individual Parcel Estimate'!S20="Other 2", 'Project Wide Estimates'!$Q$23*'Individual Parcel Estimate'!P20))))))))))))))))))))</f>
        <v>0</v>
      </c>
      <c r="Y20" s="239">
        <f t="shared" si="3"/>
        <v>0</v>
      </c>
      <c r="Z20" s="211" t="b">
        <f t="shared" si="0"/>
        <v>0</v>
      </c>
      <c r="AA20" s="228"/>
      <c r="AB20" s="228"/>
      <c r="AC20" s="230"/>
      <c r="AD20" s="228"/>
      <c r="AE20" s="228"/>
      <c r="AF20" s="228"/>
      <c r="AG20" s="228"/>
      <c r="AH20" s="228"/>
      <c r="AI20" s="211">
        <f t="shared" si="1"/>
        <v>0</v>
      </c>
      <c r="AJ20" s="211">
        <f t="shared" si="2"/>
        <v>0</v>
      </c>
      <c r="AK20" s="120"/>
      <c r="AL20" s="120"/>
    </row>
    <row r="21" spans="1:38" x14ac:dyDescent="0.25">
      <c r="A21" s="120"/>
      <c r="B21" s="121"/>
      <c r="C21" s="122"/>
      <c r="D21" s="122"/>
      <c r="E21" s="122"/>
      <c r="F21" s="211" t="b">
        <f>(IF(E21="Consultant", "enter manually", (IF(C21="N", 'Project Wide Estimates'!$H$12*'Project Wide Estimates'!$E$30, (IF('Individual Parcel Estimate'!C21="I",'Project Wide Estimates'!$H$13*'Project Wide Estimates'!$E$30, (IF('Individual Parcel Estimate'!C21="II", 'Project Wide Estimates'!$H$14*'Project Wide Estimates'!$E$30, (IF('Individual Parcel Estimate'!C21="M", 'Project Wide Estimates'!$H$15*'Project Wide Estimates'!$E$30, (IF('Individual Parcel Estimate'!C21="MI", 'Project Wide Estimates'!$H$16*'Project Wide Estimates'!$E$30, (IF('Individual Parcel Estimate'!C21="C", 'Project Wide Estimates'!$H$17*'Project Wide Estimates'!$E$30, (IF('Individual Parcel Estimate'!C21="CI", 'Project Wide Estimates'!$H$18*'Project Wide Estimates'!$E$30))))))))))))))))</f>
        <v>0</v>
      </c>
      <c r="G21" s="122"/>
      <c r="H21" s="211" t="b">
        <f>(IF(G21="Consultant", "enter manually", (IF(C21="N", 'Project Wide Estimates'!$G$12*'Project Wide Estimates'!$E$30, (IF('Individual Parcel Estimate'!C21="I",'Project Wide Estimates'!$I$13*'Project Wide Estimates'!$E$30, (IF('Individual Parcel Estimate'!C21="II", 'Project Wide Estimates'!$I$14*'Project Wide Estimates'!$E$30, (IF('Individual Parcel Estimate'!C21="M", 'Project Wide Estimates'!$I$15*'Project Wide Estimates'!$E$30, (IF('Individual Parcel Estimate'!C21="MI", 'Project Wide Estimates'!$I$16*'Project Wide Estimates'!$E$30, (IF('Individual Parcel Estimate'!C21="C", 'Project Wide Estimates'!$I$17*'Project Wide Estimates'!$E$30, (IF('Individual Parcel Estimate'!C21="CI", 'Project Wide Estimates'!$I$18*'Project Wide Estimates'!$E$30))))))))))))))))</f>
        <v>0</v>
      </c>
      <c r="I21" s="122"/>
      <c r="J21" s="211" t="b">
        <f>(IF(I21="Consultant","enter manually",(IF(C21="N","na",(IF(C21="I","na",(IF(C21="II",'Project Wide Estimates'!$J$14*'Project Wide Estimates'!$E$30,(IF('Individual Parcel Estimate'!C21="M","na",(IF('Individual Parcel Estimate'!C21="MI",'Project Wide Estimates'!$J$16*'Project Wide Estimates'!$E$30,(IF('Individual Parcel Estimate'!C21="C","na",(IF('Individual Parcel Estimate'!C21="CI",'Project Wide Estimates'!$J$18*'Project Wide Estimates'!$E$30))))))))))))))))</f>
        <v>0</v>
      </c>
      <c r="K21" s="122"/>
      <c r="L21" s="211" t="b">
        <f>(IF(K21="Consultant","enter manually",(IF(C21="N","na",(IF(C21="I","na",(IF(C21="II",'Project Wide Estimates'!$K$14*'Project Wide Estimates'!$E$30,(IF('Individual Parcel Estimate'!C21="M","na",(IF('Individual Parcel Estimate'!C21="MI",'Project Wide Estimates'!$K$16*'Project Wide Estimates'!$E$30,(IF('Individual Parcel Estimate'!C21="C","na",(IF('Individual Parcel Estimate'!C21="CI",'Project Wide Estimates'!$K$18*'Project Wide Estimates'!$E$30))))))))))))))))</f>
        <v>0</v>
      </c>
      <c r="M21" s="228"/>
      <c r="N21" s="228"/>
      <c r="O21" s="211" t="b">
        <f>(IF(C21="N", 'Project Wide Estimates'!$D$12*'Project Wide Estimates'!$E$30, (IF('Individual Parcel Estimate'!C21="I", 'Project Wide Estimates'!$D$13*'Project Wide Estimates'!$E$30, (IF('Individual Parcel Estimate'!C21="II", 'Project Wide Estimates'!$D$14*'Project Wide Estimates'!$E$30, (IF('Individual Parcel Estimate'!C21="M", 'Project Wide Estimates'!$D$15*'Project Wide Estimates'!$E$30, (IF('Individual Parcel Estimate'!C21="MI", 'Project Wide Estimates'!$D$16*'Project Wide Estimates'!$E$30, (IF('Individual Parcel Estimate'!C21="C", 'Project Wide Estimates'!$D$17*'Project Wide Estimates'!$E$30, (IF('Individual Parcel Estimate'!C21="CI", 'Project Wide Estimates'!$D$18*'Project Wide Estimates'!$E$30))))))))))))))</f>
        <v>0</v>
      </c>
      <c r="P21" s="120"/>
      <c r="Q21" s="211" t="b">
        <f>(IF(S21="Agricultural 1",P21*'Project Wide Estimates'!$Q$14,(IF('Individual Parcel Estimate'!S21="Agricultural 2",'Individual Parcel Estimate'!P21*'Project Wide Estimates'!$Q$15,(IF('Individual Parcel Estimate'!S21="Residential 1",'Individual Parcel Estimate'!P21*'Project Wide Estimates'!$Q$16,(IF('Individual Parcel Estimate'!S21="Residential 2",'Individual Parcel Estimate'!P21*'Project Wide Estimates'!$Q$17,(IF('Individual Parcel Estimate'!S21="Commercial 1",'Individual Parcel Estimate'!P21*'Project Wide Estimates'!$Q$18,(IF('Individual Parcel Estimate'!S21="Commercial 2",'Individual Parcel Estimate'!P21*'Project Wide Estimates'!$Q$19,(IF('Individual Parcel Estimate'!S21="Industrial 1",'Individual Parcel Estimate'!P21*'Project Wide Estimates'!$Q$20,(IF('Individual Parcel Estimate'!S21="Industrial 2",'Individual Parcel Estimate'!P21*'Project Wide Estimates'!$Q$21,(IF('Individual Parcel Estimate'!S21="Other 1",'Individual Parcel Estimate'!P21*'Project Wide Estimates'!$Q$22,(IF('Individual Parcel Estimate'!S21="Other 2",'Individual Parcel Estimate'!P21*'Project Wide Estimates'!$Q$23))))))))))))))))))))</f>
        <v>0</v>
      </c>
      <c r="R21" s="250"/>
      <c r="S21" s="122"/>
      <c r="T21" s="120"/>
      <c r="U21" s="241"/>
      <c r="V21" s="120"/>
      <c r="W21" s="211" t="b">
        <f>(IF(S21="Agricultural 1",V21*('Project Wide Estimates'!$Q$14*0.1),(IF('Individual Parcel Estimate'!S21="Agricultural 2",'Individual Parcel Estimate'!V21*('Project Wide Estimates'!$Q$15*0.1),(IF('Individual Parcel Estimate'!S21="Residential 1",'Individual Parcel Estimate'!V21*('Project Wide Estimates'!$Q$16*0.1),(IF('Individual Parcel Estimate'!S21="Residential 2",'Individual Parcel Estimate'!V21*('Project Wide Estimates'!$Q$17*0.1),(IF('Individual Parcel Estimate'!S21="Commercial 1",'Individual Parcel Estimate'!V21*('Project Wide Estimates'!$Q$18*0.1),(IF('Individual Parcel Estimate'!S21="Commercial 2",'Individual Parcel Estimate'!V21*('Project Wide Estimates'!$Q$19*0.1),(IF('Individual Parcel Estimate'!S21="Industrial 1",'Individual Parcel Estimate'!V21*('Project Wide Estimates'!$Q$20*0.1),(IF('Individual Parcel Estimate'!S21="Industrial 2",'Individual Parcel Estimate'!V21*('Project Wide Estimates'!$Q$21*0.1),(IF('Individual Parcel Estimate'!S21="Other 1",'Individual Parcel Estimate'!V21*('Project Wide Estimates'!$Q$22*0.1),(IF('Individual Parcel Estimate'!S21="Other 2",'Individual Parcel Estimate'!V21*('Project Wide Estimates'!$Q$23*0.1)))))))))))))))))))))</f>
        <v>0</v>
      </c>
      <c r="X21" s="211" t="b">
        <f>(IF(S21="Agricultural 1",'Project Wide Estimates'!$Q$14*'Individual Parcel Estimate'!P21, (IF('Individual Parcel Estimate'!S21="Agricultural 2", 'Project Wide Estimates'!$Q$15*'Individual Parcel Estimate'!P21, (IF('Individual Parcel Estimate'!S21="Residential 1", 'Project Wide Estimates'!$Q$16*'Individual Parcel Estimate'!P21, (IF('Individual Parcel Estimate'!S21="Residential 2",'Project Wide Estimates'!$Q$17*'Individual Parcel Estimate'!P21, (IF('Individual Parcel Estimate'!S21="Commercial 1",'Project Wide Estimates'!$Q$18*'Individual Parcel Estimate'!P21, (IF('Individual Parcel Estimate'!S21="Commercial 2", 'Project Wide Estimates'!$Q$19*'Individual Parcel Estimate'!P21, (IF('Individual Parcel Estimate'!S21="Industrial 1", 'Project Wide Estimates'!$Q$20*'Individual Parcel Estimate'!P21, (IF('Individual Parcel Estimate'!S21="Industrial 2", 'Project Wide Estimates'!$Q$21*'Individual Parcel Estimate'!P21, (IF('Individual Parcel Estimate'!S21="Other 1", 'Project Wide Estimates'!$Q$22*'Individual Parcel Estimate'!P21, (IF('Individual Parcel Estimate'!S21="Other 2", 'Project Wide Estimates'!$Q$23*'Individual Parcel Estimate'!P21))))))))))))))))))))</f>
        <v>0</v>
      </c>
      <c r="Y21" s="239">
        <f t="shared" si="3"/>
        <v>0</v>
      </c>
      <c r="Z21" s="211" t="b">
        <f t="shared" si="0"/>
        <v>0</v>
      </c>
      <c r="AA21" s="228"/>
      <c r="AB21" s="228"/>
      <c r="AC21" s="230"/>
      <c r="AD21" s="228"/>
      <c r="AE21" s="228"/>
      <c r="AF21" s="228"/>
      <c r="AG21" s="228"/>
      <c r="AH21" s="228"/>
      <c r="AI21" s="211">
        <f t="shared" si="1"/>
        <v>0</v>
      </c>
      <c r="AJ21" s="211">
        <f t="shared" si="2"/>
        <v>0</v>
      </c>
      <c r="AK21" s="120"/>
      <c r="AL21" s="120"/>
    </row>
    <row r="22" spans="1:38" x14ac:dyDescent="0.25">
      <c r="A22" s="120"/>
      <c r="B22" s="121"/>
      <c r="C22" s="122"/>
      <c r="D22" s="122"/>
      <c r="E22" s="122"/>
      <c r="F22" s="211" t="b">
        <f>(IF(E22="Consultant", "enter manually", (IF(C22="N", 'Project Wide Estimates'!$H$12*'Project Wide Estimates'!$E$30, (IF('Individual Parcel Estimate'!C22="I",'Project Wide Estimates'!$H$13*'Project Wide Estimates'!$E$30, (IF('Individual Parcel Estimate'!C22="II", 'Project Wide Estimates'!$H$14*'Project Wide Estimates'!$E$30, (IF('Individual Parcel Estimate'!C22="M", 'Project Wide Estimates'!$H$15*'Project Wide Estimates'!$E$30, (IF('Individual Parcel Estimate'!C22="MI", 'Project Wide Estimates'!$H$16*'Project Wide Estimates'!$E$30, (IF('Individual Parcel Estimate'!C22="C", 'Project Wide Estimates'!$H$17*'Project Wide Estimates'!$E$30, (IF('Individual Parcel Estimate'!C22="CI", 'Project Wide Estimates'!$H$18*'Project Wide Estimates'!$E$30))))))))))))))))</f>
        <v>0</v>
      </c>
      <c r="G22" s="122"/>
      <c r="H22" s="211" t="b">
        <f>(IF(G22="Consultant", "enter manually", (IF(C22="N", 'Project Wide Estimates'!$G$12*'Project Wide Estimates'!$E$30, (IF('Individual Parcel Estimate'!C22="I",'Project Wide Estimates'!$I$13*'Project Wide Estimates'!$E$30, (IF('Individual Parcel Estimate'!C22="II", 'Project Wide Estimates'!$I$14*'Project Wide Estimates'!$E$30, (IF('Individual Parcel Estimate'!C22="M", 'Project Wide Estimates'!$I$15*'Project Wide Estimates'!$E$30, (IF('Individual Parcel Estimate'!C22="MI", 'Project Wide Estimates'!$I$16*'Project Wide Estimates'!$E$30, (IF('Individual Parcel Estimate'!C22="C", 'Project Wide Estimates'!$I$17*'Project Wide Estimates'!$E$30, (IF('Individual Parcel Estimate'!C22="CI", 'Project Wide Estimates'!$I$18*'Project Wide Estimates'!$E$30))))))))))))))))</f>
        <v>0</v>
      </c>
      <c r="I22" s="122"/>
      <c r="J22" s="211" t="b">
        <f>(IF(I22="Consultant","enter manually",(IF(C22="N","na",(IF(C22="I","na",(IF(C22="II",'Project Wide Estimates'!$J$14*'Project Wide Estimates'!$E$30,(IF('Individual Parcel Estimate'!C22="M","na",(IF('Individual Parcel Estimate'!C22="MI",'Project Wide Estimates'!$J$16*'Project Wide Estimates'!$E$30,(IF('Individual Parcel Estimate'!C22="C","na",(IF('Individual Parcel Estimate'!C22="CI",'Project Wide Estimates'!$J$18*'Project Wide Estimates'!$E$30))))))))))))))))</f>
        <v>0</v>
      </c>
      <c r="K22" s="122"/>
      <c r="L22" s="211" t="b">
        <f>(IF(K22="Consultant","enter manually",(IF(C22="N","na",(IF(C22="I","na",(IF(C22="II",'Project Wide Estimates'!$K$14*'Project Wide Estimates'!$E$30,(IF('Individual Parcel Estimate'!C22="M","na",(IF('Individual Parcel Estimate'!C22="MI",'Project Wide Estimates'!$K$16*'Project Wide Estimates'!$E$30,(IF('Individual Parcel Estimate'!C22="C","na",(IF('Individual Parcel Estimate'!C22="CI",'Project Wide Estimates'!$K$18*'Project Wide Estimates'!$E$30))))))))))))))))</f>
        <v>0</v>
      </c>
      <c r="M22" s="228"/>
      <c r="N22" s="228"/>
      <c r="O22" s="211" t="b">
        <f>(IF(C22="N", 'Project Wide Estimates'!$D$12*'Project Wide Estimates'!$E$30, (IF('Individual Parcel Estimate'!C22="I", 'Project Wide Estimates'!$D$13*'Project Wide Estimates'!$E$30, (IF('Individual Parcel Estimate'!C22="II", 'Project Wide Estimates'!$D$14*'Project Wide Estimates'!$E$30, (IF('Individual Parcel Estimate'!C22="M", 'Project Wide Estimates'!$D$15*'Project Wide Estimates'!$E$30, (IF('Individual Parcel Estimate'!C22="MI", 'Project Wide Estimates'!$D$16*'Project Wide Estimates'!$E$30, (IF('Individual Parcel Estimate'!C22="C", 'Project Wide Estimates'!$D$17*'Project Wide Estimates'!$E$30, (IF('Individual Parcel Estimate'!C22="CI", 'Project Wide Estimates'!$D$18*'Project Wide Estimates'!$E$30))))))))))))))</f>
        <v>0</v>
      </c>
      <c r="P22" s="120"/>
      <c r="Q22" s="211" t="b">
        <f>(IF(S22="Agricultural 1",P22*'Project Wide Estimates'!$Q$14,(IF('Individual Parcel Estimate'!S22="Agricultural 2",'Individual Parcel Estimate'!P22*'Project Wide Estimates'!$Q$15,(IF('Individual Parcel Estimate'!S22="Residential 1",'Individual Parcel Estimate'!P22*'Project Wide Estimates'!$Q$16,(IF('Individual Parcel Estimate'!S22="Residential 2",'Individual Parcel Estimate'!P22*'Project Wide Estimates'!$Q$17,(IF('Individual Parcel Estimate'!S22="Commercial 1",'Individual Parcel Estimate'!P22*'Project Wide Estimates'!$Q$18,(IF('Individual Parcel Estimate'!S22="Commercial 2",'Individual Parcel Estimate'!P22*'Project Wide Estimates'!$Q$19,(IF('Individual Parcel Estimate'!S22="Industrial 1",'Individual Parcel Estimate'!P22*'Project Wide Estimates'!$Q$20,(IF('Individual Parcel Estimate'!S22="Industrial 2",'Individual Parcel Estimate'!P22*'Project Wide Estimates'!$Q$21,(IF('Individual Parcel Estimate'!S22="Other 1",'Individual Parcel Estimate'!P22*'Project Wide Estimates'!$Q$22,(IF('Individual Parcel Estimate'!S22="Other 2",'Individual Parcel Estimate'!P22*'Project Wide Estimates'!$Q$23))))))))))))))))))))</f>
        <v>0</v>
      </c>
      <c r="R22" s="250"/>
      <c r="S22" s="122"/>
      <c r="T22" s="120"/>
      <c r="U22" s="241"/>
      <c r="V22" s="120"/>
      <c r="W22" s="211" t="b">
        <f>(IF(S22="Agricultural 1",V22*('Project Wide Estimates'!$Q$14*0.1),(IF('Individual Parcel Estimate'!S22="Agricultural 2",'Individual Parcel Estimate'!V22*('Project Wide Estimates'!$Q$15*0.1),(IF('Individual Parcel Estimate'!S22="Residential 1",'Individual Parcel Estimate'!V22*('Project Wide Estimates'!$Q$16*0.1),(IF('Individual Parcel Estimate'!S22="Residential 2",'Individual Parcel Estimate'!V22*('Project Wide Estimates'!$Q$17*0.1),(IF('Individual Parcel Estimate'!S22="Commercial 1",'Individual Parcel Estimate'!V22*('Project Wide Estimates'!$Q$18*0.1),(IF('Individual Parcel Estimate'!S22="Commercial 2",'Individual Parcel Estimate'!V22*('Project Wide Estimates'!$Q$19*0.1),(IF('Individual Parcel Estimate'!S22="Industrial 1",'Individual Parcel Estimate'!V22*('Project Wide Estimates'!$Q$20*0.1),(IF('Individual Parcel Estimate'!S22="Industrial 2",'Individual Parcel Estimate'!V22*('Project Wide Estimates'!$Q$21*0.1),(IF('Individual Parcel Estimate'!S22="Other 1",'Individual Parcel Estimate'!V22*('Project Wide Estimates'!$Q$22*0.1),(IF('Individual Parcel Estimate'!S22="Other 2",'Individual Parcel Estimate'!V22*('Project Wide Estimates'!$Q$23*0.1)))))))))))))))))))))</f>
        <v>0</v>
      </c>
      <c r="X22" s="211" t="b">
        <f>(IF(S22="Agricultural 1",'Project Wide Estimates'!$Q$14*'Individual Parcel Estimate'!P22, (IF('Individual Parcel Estimate'!S22="Agricultural 2", 'Project Wide Estimates'!$Q$15*'Individual Parcel Estimate'!P22, (IF('Individual Parcel Estimate'!S22="Residential 1", 'Project Wide Estimates'!$Q$16*'Individual Parcel Estimate'!P22, (IF('Individual Parcel Estimate'!S22="Residential 2",'Project Wide Estimates'!$Q$17*'Individual Parcel Estimate'!P22, (IF('Individual Parcel Estimate'!S22="Commercial 1",'Project Wide Estimates'!$Q$18*'Individual Parcel Estimate'!P22, (IF('Individual Parcel Estimate'!S22="Commercial 2", 'Project Wide Estimates'!$Q$19*'Individual Parcel Estimate'!P22, (IF('Individual Parcel Estimate'!S22="Industrial 1", 'Project Wide Estimates'!$Q$20*'Individual Parcel Estimate'!P22, (IF('Individual Parcel Estimate'!S22="Industrial 2", 'Project Wide Estimates'!$Q$21*'Individual Parcel Estimate'!P22, (IF('Individual Parcel Estimate'!S22="Other 1", 'Project Wide Estimates'!$Q$22*'Individual Parcel Estimate'!P22, (IF('Individual Parcel Estimate'!S22="Other 2", 'Project Wide Estimates'!$Q$23*'Individual Parcel Estimate'!P22))))))))))))))))))))</f>
        <v>0</v>
      </c>
      <c r="Y22" s="239">
        <f t="shared" si="3"/>
        <v>0</v>
      </c>
      <c r="Z22" s="211" t="b">
        <f t="shared" si="0"/>
        <v>0</v>
      </c>
      <c r="AA22" s="228"/>
      <c r="AB22" s="228"/>
      <c r="AC22" s="230"/>
      <c r="AD22" s="228"/>
      <c r="AE22" s="228"/>
      <c r="AF22" s="228"/>
      <c r="AG22" s="228"/>
      <c r="AH22" s="228"/>
      <c r="AI22" s="211">
        <f t="shared" si="1"/>
        <v>0</v>
      </c>
      <c r="AJ22" s="211">
        <f t="shared" si="2"/>
        <v>0</v>
      </c>
      <c r="AK22" s="120"/>
      <c r="AL22" s="120"/>
    </row>
    <row r="23" spans="1:38" x14ac:dyDescent="0.25">
      <c r="A23" s="120"/>
      <c r="B23" s="121"/>
      <c r="C23" s="122"/>
      <c r="D23" s="122"/>
      <c r="E23" s="122"/>
      <c r="F23" s="211" t="b">
        <f>(IF(E23="Consultant", "enter manually", (IF(C23="N", 'Project Wide Estimates'!$H$12*'Project Wide Estimates'!$E$30, (IF('Individual Parcel Estimate'!C23="I",'Project Wide Estimates'!$H$13*'Project Wide Estimates'!$E$30, (IF('Individual Parcel Estimate'!C23="II", 'Project Wide Estimates'!$H$14*'Project Wide Estimates'!$E$30, (IF('Individual Parcel Estimate'!C23="M", 'Project Wide Estimates'!$H$15*'Project Wide Estimates'!$E$30, (IF('Individual Parcel Estimate'!C23="MI", 'Project Wide Estimates'!$H$16*'Project Wide Estimates'!$E$30, (IF('Individual Parcel Estimate'!C23="C", 'Project Wide Estimates'!$H$17*'Project Wide Estimates'!$E$30, (IF('Individual Parcel Estimate'!C23="CI", 'Project Wide Estimates'!$H$18*'Project Wide Estimates'!$E$30))))))))))))))))</f>
        <v>0</v>
      </c>
      <c r="G23" s="122"/>
      <c r="H23" s="211" t="b">
        <f>(IF(G23="Consultant", "enter manually", (IF(C23="N", 'Project Wide Estimates'!$G$12*'Project Wide Estimates'!$E$30, (IF('Individual Parcel Estimate'!C23="I",'Project Wide Estimates'!$I$13*'Project Wide Estimates'!$E$30, (IF('Individual Parcel Estimate'!C23="II", 'Project Wide Estimates'!$I$14*'Project Wide Estimates'!$E$30, (IF('Individual Parcel Estimate'!C23="M", 'Project Wide Estimates'!$I$15*'Project Wide Estimates'!$E$30, (IF('Individual Parcel Estimate'!C23="MI", 'Project Wide Estimates'!$I$16*'Project Wide Estimates'!$E$30, (IF('Individual Parcel Estimate'!C23="C", 'Project Wide Estimates'!$I$17*'Project Wide Estimates'!$E$30, (IF('Individual Parcel Estimate'!C23="CI", 'Project Wide Estimates'!$I$18*'Project Wide Estimates'!$E$30))))))))))))))))</f>
        <v>0</v>
      </c>
      <c r="I23" s="122"/>
      <c r="J23" s="211" t="b">
        <f>(IF(I23="Consultant","enter manually",(IF(C23="N","na",(IF(C23="I","na",(IF(C23="II",'Project Wide Estimates'!$J$14*'Project Wide Estimates'!$E$30,(IF('Individual Parcel Estimate'!C23="M","na",(IF('Individual Parcel Estimate'!C23="MI",'Project Wide Estimates'!$J$16*'Project Wide Estimates'!$E$30,(IF('Individual Parcel Estimate'!C23="C","na",(IF('Individual Parcel Estimate'!C23="CI",'Project Wide Estimates'!$J$18*'Project Wide Estimates'!$E$30))))))))))))))))</f>
        <v>0</v>
      </c>
      <c r="K23" s="122"/>
      <c r="L23" s="211" t="b">
        <f>(IF(K23="Consultant","enter manually",(IF(C23="N","na",(IF(C23="I","na",(IF(C23="II",'Project Wide Estimates'!$K$14*'Project Wide Estimates'!$E$30,(IF('Individual Parcel Estimate'!C23="M","na",(IF('Individual Parcel Estimate'!C23="MI",'Project Wide Estimates'!$K$16*'Project Wide Estimates'!$E$30,(IF('Individual Parcel Estimate'!C23="C","na",(IF('Individual Parcel Estimate'!C23="CI",'Project Wide Estimates'!$K$18*'Project Wide Estimates'!$E$30))))))))))))))))</f>
        <v>0</v>
      </c>
      <c r="M23" s="228"/>
      <c r="N23" s="228"/>
      <c r="O23" s="211" t="b">
        <f>(IF(C23="N", 'Project Wide Estimates'!$D$12*'Project Wide Estimates'!$E$30, (IF('Individual Parcel Estimate'!C23="I", 'Project Wide Estimates'!$D$13*'Project Wide Estimates'!$E$30, (IF('Individual Parcel Estimate'!C23="II", 'Project Wide Estimates'!$D$14*'Project Wide Estimates'!$E$30, (IF('Individual Parcel Estimate'!C23="M", 'Project Wide Estimates'!$D$15*'Project Wide Estimates'!$E$30, (IF('Individual Parcel Estimate'!C23="MI", 'Project Wide Estimates'!$D$16*'Project Wide Estimates'!$E$30, (IF('Individual Parcel Estimate'!C23="C", 'Project Wide Estimates'!$D$17*'Project Wide Estimates'!$E$30, (IF('Individual Parcel Estimate'!C23="CI", 'Project Wide Estimates'!$D$18*'Project Wide Estimates'!$E$30))))))))))))))</f>
        <v>0</v>
      </c>
      <c r="P23" s="120"/>
      <c r="Q23" s="211" t="b">
        <f>(IF(S23="Agricultural 1",P23*'Project Wide Estimates'!$Q$14,(IF('Individual Parcel Estimate'!S23="Agricultural 2",'Individual Parcel Estimate'!P23*'Project Wide Estimates'!$Q$15,(IF('Individual Parcel Estimate'!S23="Residential 1",'Individual Parcel Estimate'!P23*'Project Wide Estimates'!$Q$16,(IF('Individual Parcel Estimate'!S23="Residential 2",'Individual Parcel Estimate'!P23*'Project Wide Estimates'!$Q$17,(IF('Individual Parcel Estimate'!S23="Commercial 1",'Individual Parcel Estimate'!P23*'Project Wide Estimates'!$Q$18,(IF('Individual Parcel Estimate'!S23="Commercial 2",'Individual Parcel Estimate'!P23*'Project Wide Estimates'!$Q$19,(IF('Individual Parcel Estimate'!S23="Industrial 1",'Individual Parcel Estimate'!P23*'Project Wide Estimates'!$Q$20,(IF('Individual Parcel Estimate'!S23="Industrial 2",'Individual Parcel Estimate'!P23*'Project Wide Estimates'!$Q$21,(IF('Individual Parcel Estimate'!S23="Other 1",'Individual Parcel Estimate'!P23*'Project Wide Estimates'!$Q$22,(IF('Individual Parcel Estimate'!S23="Other 2",'Individual Parcel Estimate'!P23*'Project Wide Estimates'!$Q$23))))))))))))))))))))</f>
        <v>0</v>
      </c>
      <c r="R23" s="250"/>
      <c r="S23" s="122"/>
      <c r="T23" s="120"/>
      <c r="U23" s="241"/>
      <c r="V23" s="120"/>
      <c r="W23" s="211" t="b">
        <f>(IF(S23="Agricultural 1",V23*('Project Wide Estimates'!$Q$14*0.1),(IF('Individual Parcel Estimate'!S23="Agricultural 2",'Individual Parcel Estimate'!V23*('Project Wide Estimates'!$Q$15*0.1),(IF('Individual Parcel Estimate'!S23="Residential 1",'Individual Parcel Estimate'!V23*('Project Wide Estimates'!$Q$16*0.1),(IF('Individual Parcel Estimate'!S23="Residential 2",'Individual Parcel Estimate'!V23*('Project Wide Estimates'!$Q$17*0.1),(IF('Individual Parcel Estimate'!S23="Commercial 1",'Individual Parcel Estimate'!V23*('Project Wide Estimates'!$Q$18*0.1),(IF('Individual Parcel Estimate'!S23="Commercial 2",'Individual Parcel Estimate'!V23*('Project Wide Estimates'!$Q$19*0.1),(IF('Individual Parcel Estimate'!S23="Industrial 1",'Individual Parcel Estimate'!V23*('Project Wide Estimates'!$Q$20*0.1),(IF('Individual Parcel Estimate'!S23="Industrial 2",'Individual Parcel Estimate'!V23*('Project Wide Estimates'!$Q$21*0.1),(IF('Individual Parcel Estimate'!S23="Other 1",'Individual Parcel Estimate'!V23*('Project Wide Estimates'!$Q$22*0.1),(IF('Individual Parcel Estimate'!S23="Other 2",'Individual Parcel Estimate'!V23*('Project Wide Estimates'!$Q$23*0.1)))))))))))))))))))))</f>
        <v>0</v>
      </c>
      <c r="X23" s="211" t="b">
        <f>(IF(S23="Agricultural 1",'Project Wide Estimates'!$Q$14*'Individual Parcel Estimate'!P23, (IF('Individual Parcel Estimate'!S23="Agricultural 2", 'Project Wide Estimates'!$Q$15*'Individual Parcel Estimate'!P23, (IF('Individual Parcel Estimate'!S23="Residential 1", 'Project Wide Estimates'!$Q$16*'Individual Parcel Estimate'!P23, (IF('Individual Parcel Estimate'!S23="Residential 2",'Project Wide Estimates'!$Q$17*'Individual Parcel Estimate'!P23, (IF('Individual Parcel Estimate'!S23="Commercial 1",'Project Wide Estimates'!$Q$18*'Individual Parcel Estimate'!P23, (IF('Individual Parcel Estimate'!S23="Commercial 2", 'Project Wide Estimates'!$Q$19*'Individual Parcel Estimate'!P23, (IF('Individual Parcel Estimate'!S23="Industrial 1", 'Project Wide Estimates'!$Q$20*'Individual Parcel Estimate'!P23, (IF('Individual Parcel Estimate'!S23="Industrial 2", 'Project Wide Estimates'!$Q$21*'Individual Parcel Estimate'!P23, (IF('Individual Parcel Estimate'!S23="Other 1", 'Project Wide Estimates'!$Q$22*'Individual Parcel Estimate'!P23, (IF('Individual Parcel Estimate'!S23="Other 2", 'Project Wide Estimates'!$Q$23*'Individual Parcel Estimate'!P23))))))))))))))))))))</f>
        <v>0</v>
      </c>
      <c r="Y23" s="239">
        <f t="shared" si="3"/>
        <v>0</v>
      </c>
      <c r="Z23" s="211" t="b">
        <f t="shared" si="0"/>
        <v>0</v>
      </c>
      <c r="AA23" s="228"/>
      <c r="AB23" s="228"/>
      <c r="AC23" s="230"/>
      <c r="AD23" s="228"/>
      <c r="AE23" s="228"/>
      <c r="AF23" s="228"/>
      <c r="AG23" s="228"/>
      <c r="AH23" s="228"/>
      <c r="AI23" s="211">
        <f t="shared" si="1"/>
        <v>0</v>
      </c>
      <c r="AJ23" s="211">
        <f t="shared" si="2"/>
        <v>0</v>
      </c>
      <c r="AK23" s="120"/>
      <c r="AL23" s="120"/>
    </row>
    <row r="24" spans="1:38" x14ac:dyDescent="0.25">
      <c r="A24" s="120"/>
      <c r="B24" s="121"/>
      <c r="C24" s="122"/>
      <c r="D24" s="122"/>
      <c r="E24" s="122"/>
      <c r="F24" s="211" t="b">
        <f>(IF(E24="Consultant", "enter manually", (IF(C24="N", 'Project Wide Estimates'!$H$12*'Project Wide Estimates'!$E$30, (IF('Individual Parcel Estimate'!C24="I",'Project Wide Estimates'!$H$13*'Project Wide Estimates'!$E$30, (IF('Individual Parcel Estimate'!C24="II", 'Project Wide Estimates'!$H$14*'Project Wide Estimates'!$E$30, (IF('Individual Parcel Estimate'!C24="M", 'Project Wide Estimates'!$H$15*'Project Wide Estimates'!$E$30, (IF('Individual Parcel Estimate'!C24="MI", 'Project Wide Estimates'!$H$16*'Project Wide Estimates'!$E$30, (IF('Individual Parcel Estimate'!C24="C", 'Project Wide Estimates'!$H$17*'Project Wide Estimates'!$E$30, (IF('Individual Parcel Estimate'!C24="CI", 'Project Wide Estimates'!$H$18*'Project Wide Estimates'!$E$30))))))))))))))))</f>
        <v>0</v>
      </c>
      <c r="G24" s="122"/>
      <c r="H24" s="211" t="b">
        <f>(IF(G24="Consultant", "enter manually", (IF(C24="N", 'Project Wide Estimates'!$G$12*'Project Wide Estimates'!$E$30, (IF('Individual Parcel Estimate'!C24="I",'Project Wide Estimates'!$I$13*'Project Wide Estimates'!$E$30, (IF('Individual Parcel Estimate'!C24="II", 'Project Wide Estimates'!$I$14*'Project Wide Estimates'!$E$30, (IF('Individual Parcel Estimate'!C24="M", 'Project Wide Estimates'!$I$15*'Project Wide Estimates'!$E$30, (IF('Individual Parcel Estimate'!C24="MI", 'Project Wide Estimates'!$I$16*'Project Wide Estimates'!$E$30, (IF('Individual Parcel Estimate'!C24="C", 'Project Wide Estimates'!$I$17*'Project Wide Estimates'!$E$30, (IF('Individual Parcel Estimate'!C24="CI", 'Project Wide Estimates'!$I$18*'Project Wide Estimates'!$E$30))))))))))))))))</f>
        <v>0</v>
      </c>
      <c r="I24" s="122"/>
      <c r="J24" s="211" t="b">
        <f>(IF(I24="Consultant","enter manually",(IF(C24="N","na",(IF(C24="I","na",(IF(C24="II",'Project Wide Estimates'!$J$14*'Project Wide Estimates'!$E$30,(IF('Individual Parcel Estimate'!C24="M","na",(IF('Individual Parcel Estimate'!C24="MI",'Project Wide Estimates'!$J$16*'Project Wide Estimates'!$E$30,(IF('Individual Parcel Estimate'!C24="C","na",(IF('Individual Parcel Estimate'!C24="CI",'Project Wide Estimates'!$J$18*'Project Wide Estimates'!$E$30))))))))))))))))</f>
        <v>0</v>
      </c>
      <c r="K24" s="122"/>
      <c r="L24" s="211" t="b">
        <f>(IF(K24="Consultant","enter manually",(IF(C24="N","na",(IF(C24="I","na",(IF(C24="II",'Project Wide Estimates'!$K$14*'Project Wide Estimates'!$E$30,(IF('Individual Parcel Estimate'!C24="M","na",(IF('Individual Parcel Estimate'!C24="MI",'Project Wide Estimates'!$K$16*'Project Wide Estimates'!$E$30,(IF('Individual Parcel Estimate'!C24="C","na",(IF('Individual Parcel Estimate'!C24="CI",'Project Wide Estimates'!$K$18*'Project Wide Estimates'!$E$30))))))))))))))))</f>
        <v>0</v>
      </c>
      <c r="M24" s="228"/>
      <c r="N24" s="228"/>
      <c r="O24" s="211" t="b">
        <f>(IF(C24="N", 'Project Wide Estimates'!$D$12*'Project Wide Estimates'!$E$30, (IF('Individual Parcel Estimate'!C24="I", 'Project Wide Estimates'!$D$13*'Project Wide Estimates'!$E$30, (IF('Individual Parcel Estimate'!C24="II", 'Project Wide Estimates'!$D$14*'Project Wide Estimates'!$E$30, (IF('Individual Parcel Estimate'!C24="M", 'Project Wide Estimates'!$D$15*'Project Wide Estimates'!$E$30, (IF('Individual Parcel Estimate'!C24="MI", 'Project Wide Estimates'!$D$16*'Project Wide Estimates'!$E$30, (IF('Individual Parcel Estimate'!C24="C", 'Project Wide Estimates'!$D$17*'Project Wide Estimates'!$E$30, (IF('Individual Parcel Estimate'!C24="CI", 'Project Wide Estimates'!$D$18*'Project Wide Estimates'!$E$30))))))))))))))</f>
        <v>0</v>
      </c>
      <c r="P24" s="120"/>
      <c r="Q24" s="211" t="b">
        <f>(IF(S24="Agricultural 1",P24*'Project Wide Estimates'!$Q$14,(IF('Individual Parcel Estimate'!S24="Agricultural 2",'Individual Parcel Estimate'!P24*'Project Wide Estimates'!$Q$15,(IF('Individual Parcel Estimate'!S24="Residential 1",'Individual Parcel Estimate'!P24*'Project Wide Estimates'!$Q$16,(IF('Individual Parcel Estimate'!S24="Residential 2",'Individual Parcel Estimate'!P24*'Project Wide Estimates'!$Q$17,(IF('Individual Parcel Estimate'!S24="Commercial 1",'Individual Parcel Estimate'!P24*'Project Wide Estimates'!$Q$18,(IF('Individual Parcel Estimate'!S24="Commercial 2",'Individual Parcel Estimate'!P24*'Project Wide Estimates'!$Q$19,(IF('Individual Parcel Estimate'!S24="Industrial 1",'Individual Parcel Estimate'!P24*'Project Wide Estimates'!$Q$20,(IF('Individual Parcel Estimate'!S24="Industrial 2",'Individual Parcel Estimate'!P24*'Project Wide Estimates'!$Q$21,(IF('Individual Parcel Estimate'!S24="Other 1",'Individual Parcel Estimate'!P24*'Project Wide Estimates'!$Q$22,(IF('Individual Parcel Estimate'!S24="Other 2",'Individual Parcel Estimate'!P24*'Project Wide Estimates'!$Q$23))))))))))))))))))))</f>
        <v>0</v>
      </c>
      <c r="R24" s="250"/>
      <c r="S24" s="122"/>
      <c r="T24" s="120"/>
      <c r="U24" s="241"/>
      <c r="V24" s="120"/>
      <c r="W24" s="211" t="b">
        <f>(IF(S24="Agricultural 1",V24*('Project Wide Estimates'!$Q$14*0.1),(IF('Individual Parcel Estimate'!S24="Agricultural 2",'Individual Parcel Estimate'!V24*('Project Wide Estimates'!$Q$15*0.1),(IF('Individual Parcel Estimate'!S24="Residential 1",'Individual Parcel Estimate'!V24*('Project Wide Estimates'!$Q$16*0.1),(IF('Individual Parcel Estimate'!S24="Residential 2",'Individual Parcel Estimate'!V24*('Project Wide Estimates'!$Q$17*0.1),(IF('Individual Parcel Estimate'!S24="Commercial 1",'Individual Parcel Estimate'!V24*('Project Wide Estimates'!$Q$18*0.1),(IF('Individual Parcel Estimate'!S24="Commercial 2",'Individual Parcel Estimate'!V24*('Project Wide Estimates'!$Q$19*0.1),(IF('Individual Parcel Estimate'!S24="Industrial 1",'Individual Parcel Estimate'!V24*('Project Wide Estimates'!$Q$20*0.1),(IF('Individual Parcel Estimate'!S24="Industrial 2",'Individual Parcel Estimate'!V24*('Project Wide Estimates'!$Q$21*0.1),(IF('Individual Parcel Estimate'!S24="Other 1",'Individual Parcel Estimate'!V24*('Project Wide Estimates'!$Q$22*0.1),(IF('Individual Parcel Estimate'!S24="Other 2",'Individual Parcel Estimate'!V24*('Project Wide Estimates'!$Q$23*0.1)))))))))))))))))))))</f>
        <v>0</v>
      </c>
      <c r="X24" s="211" t="b">
        <f>(IF(S24="Agricultural 1",'Project Wide Estimates'!$Q$14*'Individual Parcel Estimate'!P24, (IF('Individual Parcel Estimate'!S24="Agricultural 2", 'Project Wide Estimates'!$Q$15*'Individual Parcel Estimate'!P24, (IF('Individual Parcel Estimate'!S24="Residential 1", 'Project Wide Estimates'!$Q$16*'Individual Parcel Estimate'!P24, (IF('Individual Parcel Estimate'!S24="Residential 2",'Project Wide Estimates'!$Q$17*'Individual Parcel Estimate'!P24, (IF('Individual Parcel Estimate'!S24="Commercial 1",'Project Wide Estimates'!$Q$18*'Individual Parcel Estimate'!P24, (IF('Individual Parcel Estimate'!S24="Commercial 2", 'Project Wide Estimates'!$Q$19*'Individual Parcel Estimate'!P24, (IF('Individual Parcel Estimate'!S24="Industrial 1", 'Project Wide Estimates'!$Q$20*'Individual Parcel Estimate'!P24, (IF('Individual Parcel Estimate'!S24="Industrial 2", 'Project Wide Estimates'!$Q$21*'Individual Parcel Estimate'!P24, (IF('Individual Parcel Estimate'!S24="Other 1", 'Project Wide Estimates'!$Q$22*'Individual Parcel Estimate'!P24, (IF('Individual Parcel Estimate'!S24="Other 2", 'Project Wide Estimates'!$Q$23*'Individual Parcel Estimate'!P24))))))))))))))))))))</f>
        <v>0</v>
      </c>
      <c r="Y24" s="239">
        <f t="shared" si="3"/>
        <v>0</v>
      </c>
      <c r="Z24" s="211" t="b">
        <f t="shared" si="0"/>
        <v>0</v>
      </c>
      <c r="AA24" s="228"/>
      <c r="AB24" s="228"/>
      <c r="AC24" s="230"/>
      <c r="AD24" s="228"/>
      <c r="AE24" s="228"/>
      <c r="AF24" s="228"/>
      <c r="AG24" s="228"/>
      <c r="AH24" s="228"/>
      <c r="AI24" s="211">
        <f t="shared" si="1"/>
        <v>0</v>
      </c>
      <c r="AJ24" s="211">
        <f t="shared" si="2"/>
        <v>0</v>
      </c>
      <c r="AK24" s="120"/>
      <c r="AL24" s="120"/>
    </row>
    <row r="25" spans="1:38" x14ac:dyDescent="0.25">
      <c r="A25" s="120"/>
      <c r="B25" s="121"/>
      <c r="C25" s="122"/>
      <c r="D25" s="122"/>
      <c r="E25" s="122"/>
      <c r="F25" s="211" t="b">
        <f>(IF(E25="Consultant", "enter manually", (IF(C25="N", 'Project Wide Estimates'!$H$12*'Project Wide Estimates'!$E$30, (IF('Individual Parcel Estimate'!C25="I",'Project Wide Estimates'!$H$13*'Project Wide Estimates'!$E$30, (IF('Individual Parcel Estimate'!C25="II", 'Project Wide Estimates'!$H$14*'Project Wide Estimates'!$E$30, (IF('Individual Parcel Estimate'!C25="M", 'Project Wide Estimates'!$H$15*'Project Wide Estimates'!$E$30, (IF('Individual Parcel Estimate'!C25="MI", 'Project Wide Estimates'!$H$16*'Project Wide Estimates'!$E$30, (IF('Individual Parcel Estimate'!C25="C", 'Project Wide Estimates'!$H$17*'Project Wide Estimates'!$E$30, (IF('Individual Parcel Estimate'!C25="CI", 'Project Wide Estimates'!$H$18*'Project Wide Estimates'!$E$30))))))))))))))))</f>
        <v>0</v>
      </c>
      <c r="G25" s="122"/>
      <c r="H25" s="211" t="b">
        <f>(IF(G25="Consultant", "enter manually", (IF(C25="N", 'Project Wide Estimates'!$G$12*'Project Wide Estimates'!$E$30, (IF('Individual Parcel Estimate'!C25="I",'Project Wide Estimates'!$I$13*'Project Wide Estimates'!$E$30, (IF('Individual Parcel Estimate'!C25="II", 'Project Wide Estimates'!$I$14*'Project Wide Estimates'!$E$30, (IF('Individual Parcel Estimate'!C25="M", 'Project Wide Estimates'!$I$15*'Project Wide Estimates'!$E$30, (IF('Individual Parcel Estimate'!C25="MI", 'Project Wide Estimates'!$I$16*'Project Wide Estimates'!$E$30, (IF('Individual Parcel Estimate'!C25="C", 'Project Wide Estimates'!$I$17*'Project Wide Estimates'!$E$30, (IF('Individual Parcel Estimate'!C25="CI", 'Project Wide Estimates'!$I$18*'Project Wide Estimates'!$E$30))))))))))))))))</f>
        <v>0</v>
      </c>
      <c r="I25" s="122"/>
      <c r="J25" s="211" t="b">
        <f>(IF(I25="Consultant","enter manually",(IF(C25="N","na",(IF(C25="I","na",(IF(C25="II",'Project Wide Estimates'!$J$14*'Project Wide Estimates'!$E$30,(IF('Individual Parcel Estimate'!C25="M","na",(IF('Individual Parcel Estimate'!C25="MI",'Project Wide Estimates'!$J$16*'Project Wide Estimates'!$E$30,(IF('Individual Parcel Estimate'!C25="C","na",(IF('Individual Parcel Estimate'!C25="CI",'Project Wide Estimates'!$J$18*'Project Wide Estimates'!$E$30))))))))))))))))</f>
        <v>0</v>
      </c>
      <c r="K25" s="122"/>
      <c r="L25" s="211" t="b">
        <f>(IF(K25="Consultant","enter manually",(IF(C25="N","na",(IF(C25="I","na",(IF(C25="II",'Project Wide Estimates'!$K$14*'Project Wide Estimates'!$E$30,(IF('Individual Parcel Estimate'!C25="M","na",(IF('Individual Parcel Estimate'!C25="MI",'Project Wide Estimates'!$K$16*'Project Wide Estimates'!$E$30,(IF('Individual Parcel Estimate'!C25="C","na",(IF('Individual Parcel Estimate'!C25="CI",'Project Wide Estimates'!$K$18*'Project Wide Estimates'!$E$30))))))))))))))))</f>
        <v>0</v>
      </c>
      <c r="M25" s="228"/>
      <c r="N25" s="228"/>
      <c r="O25" s="211" t="b">
        <f>(IF(C25="N", 'Project Wide Estimates'!$D$12*'Project Wide Estimates'!$E$30, (IF('Individual Parcel Estimate'!C25="I", 'Project Wide Estimates'!$D$13*'Project Wide Estimates'!$E$30, (IF('Individual Parcel Estimate'!C25="II", 'Project Wide Estimates'!$D$14*'Project Wide Estimates'!$E$30, (IF('Individual Parcel Estimate'!C25="M", 'Project Wide Estimates'!$D$15*'Project Wide Estimates'!$E$30, (IF('Individual Parcel Estimate'!C25="MI", 'Project Wide Estimates'!$D$16*'Project Wide Estimates'!$E$30, (IF('Individual Parcel Estimate'!C25="C", 'Project Wide Estimates'!$D$17*'Project Wide Estimates'!$E$30, (IF('Individual Parcel Estimate'!C25="CI", 'Project Wide Estimates'!$D$18*'Project Wide Estimates'!$E$30))))))))))))))</f>
        <v>0</v>
      </c>
      <c r="P25" s="120"/>
      <c r="Q25" s="211" t="b">
        <f>(IF(S25="Agricultural 1",P25*'Project Wide Estimates'!$Q$14,(IF('Individual Parcel Estimate'!S25="Agricultural 2",'Individual Parcel Estimate'!P25*'Project Wide Estimates'!$Q$15,(IF('Individual Parcel Estimate'!S25="Residential 1",'Individual Parcel Estimate'!P25*'Project Wide Estimates'!$Q$16,(IF('Individual Parcel Estimate'!S25="Residential 2",'Individual Parcel Estimate'!P25*'Project Wide Estimates'!$Q$17,(IF('Individual Parcel Estimate'!S25="Commercial 1",'Individual Parcel Estimate'!P25*'Project Wide Estimates'!$Q$18,(IF('Individual Parcel Estimate'!S25="Commercial 2",'Individual Parcel Estimate'!P25*'Project Wide Estimates'!$Q$19,(IF('Individual Parcel Estimate'!S25="Industrial 1",'Individual Parcel Estimate'!P25*'Project Wide Estimates'!$Q$20,(IF('Individual Parcel Estimate'!S25="Industrial 2",'Individual Parcel Estimate'!P25*'Project Wide Estimates'!$Q$21,(IF('Individual Parcel Estimate'!S25="Other 1",'Individual Parcel Estimate'!P25*'Project Wide Estimates'!$Q$22,(IF('Individual Parcel Estimate'!S25="Other 2",'Individual Parcel Estimate'!P25*'Project Wide Estimates'!$Q$23))))))))))))))))))))</f>
        <v>0</v>
      </c>
      <c r="R25" s="250"/>
      <c r="S25" s="122"/>
      <c r="T25" s="120"/>
      <c r="U25" s="241"/>
      <c r="V25" s="120"/>
      <c r="W25" s="211" t="b">
        <f>(IF(S25="Agricultural 1",V25*('Project Wide Estimates'!$Q$14*0.1),(IF('Individual Parcel Estimate'!S25="Agricultural 2",'Individual Parcel Estimate'!V25*('Project Wide Estimates'!$Q$15*0.1),(IF('Individual Parcel Estimate'!S25="Residential 1",'Individual Parcel Estimate'!V25*('Project Wide Estimates'!$Q$16*0.1),(IF('Individual Parcel Estimate'!S25="Residential 2",'Individual Parcel Estimate'!V25*('Project Wide Estimates'!$Q$17*0.1),(IF('Individual Parcel Estimate'!S25="Commercial 1",'Individual Parcel Estimate'!V25*('Project Wide Estimates'!$Q$18*0.1),(IF('Individual Parcel Estimate'!S25="Commercial 2",'Individual Parcel Estimate'!V25*('Project Wide Estimates'!$Q$19*0.1),(IF('Individual Parcel Estimate'!S25="Industrial 1",'Individual Parcel Estimate'!V25*('Project Wide Estimates'!$Q$20*0.1),(IF('Individual Parcel Estimate'!S25="Industrial 2",'Individual Parcel Estimate'!V25*('Project Wide Estimates'!$Q$21*0.1),(IF('Individual Parcel Estimate'!S25="Other 1",'Individual Parcel Estimate'!V25*('Project Wide Estimates'!$Q$22*0.1),(IF('Individual Parcel Estimate'!S25="Other 2",'Individual Parcel Estimate'!V25*('Project Wide Estimates'!$Q$23*0.1)))))))))))))))))))))</f>
        <v>0</v>
      </c>
      <c r="X25" s="211" t="b">
        <f>(IF(S25="Agricultural 1",'Project Wide Estimates'!$Q$14*'Individual Parcel Estimate'!P25, (IF('Individual Parcel Estimate'!S25="Agricultural 2", 'Project Wide Estimates'!$Q$15*'Individual Parcel Estimate'!P25, (IF('Individual Parcel Estimate'!S25="Residential 1", 'Project Wide Estimates'!$Q$16*'Individual Parcel Estimate'!P25, (IF('Individual Parcel Estimate'!S25="Residential 2",'Project Wide Estimates'!$Q$17*'Individual Parcel Estimate'!P25, (IF('Individual Parcel Estimate'!S25="Commercial 1",'Project Wide Estimates'!$Q$18*'Individual Parcel Estimate'!P25, (IF('Individual Parcel Estimate'!S25="Commercial 2", 'Project Wide Estimates'!$Q$19*'Individual Parcel Estimate'!P25, (IF('Individual Parcel Estimate'!S25="Industrial 1", 'Project Wide Estimates'!$Q$20*'Individual Parcel Estimate'!P25, (IF('Individual Parcel Estimate'!S25="Industrial 2", 'Project Wide Estimates'!$Q$21*'Individual Parcel Estimate'!P25, (IF('Individual Parcel Estimate'!S25="Other 1", 'Project Wide Estimates'!$Q$22*'Individual Parcel Estimate'!P25, (IF('Individual Parcel Estimate'!S25="Other 2", 'Project Wide Estimates'!$Q$23*'Individual Parcel Estimate'!P25))))))))))))))))))))</f>
        <v>0</v>
      </c>
      <c r="Y25" s="239">
        <f t="shared" si="3"/>
        <v>0</v>
      </c>
      <c r="Z25" s="211" t="b">
        <f t="shared" si="0"/>
        <v>0</v>
      </c>
      <c r="AA25" s="228"/>
      <c r="AB25" s="228"/>
      <c r="AC25" s="230"/>
      <c r="AD25" s="228"/>
      <c r="AE25" s="228"/>
      <c r="AF25" s="228"/>
      <c r="AG25" s="228"/>
      <c r="AH25" s="228"/>
      <c r="AI25" s="211">
        <f t="shared" si="1"/>
        <v>0</v>
      </c>
      <c r="AJ25" s="211">
        <f t="shared" si="2"/>
        <v>0</v>
      </c>
      <c r="AK25" s="120"/>
      <c r="AL25" s="120"/>
    </row>
    <row r="26" spans="1:38" x14ac:dyDescent="0.25">
      <c r="A26" s="120"/>
      <c r="B26" s="121"/>
      <c r="C26" s="122"/>
      <c r="D26" s="122"/>
      <c r="E26" s="122"/>
      <c r="F26" s="211" t="b">
        <f>(IF(E26="Consultant", "enter manually", (IF(C26="N", 'Project Wide Estimates'!$H$12*'Project Wide Estimates'!$E$30, (IF('Individual Parcel Estimate'!C26="I",'Project Wide Estimates'!$H$13*'Project Wide Estimates'!$E$30, (IF('Individual Parcel Estimate'!C26="II", 'Project Wide Estimates'!$H$14*'Project Wide Estimates'!$E$30, (IF('Individual Parcel Estimate'!C26="M", 'Project Wide Estimates'!$H$15*'Project Wide Estimates'!$E$30, (IF('Individual Parcel Estimate'!C26="MI", 'Project Wide Estimates'!$H$16*'Project Wide Estimates'!$E$30, (IF('Individual Parcel Estimate'!C26="C", 'Project Wide Estimates'!$H$17*'Project Wide Estimates'!$E$30, (IF('Individual Parcel Estimate'!C26="CI", 'Project Wide Estimates'!$H$18*'Project Wide Estimates'!$E$30))))))))))))))))</f>
        <v>0</v>
      </c>
      <c r="G26" s="122"/>
      <c r="H26" s="211" t="b">
        <f>(IF(G26="Consultant", "enter manually", (IF(C26="N", 'Project Wide Estimates'!$G$12*'Project Wide Estimates'!$E$30, (IF('Individual Parcel Estimate'!C26="I",'Project Wide Estimates'!$I$13*'Project Wide Estimates'!$E$30, (IF('Individual Parcel Estimate'!C26="II", 'Project Wide Estimates'!$I$14*'Project Wide Estimates'!$E$30, (IF('Individual Parcel Estimate'!C26="M", 'Project Wide Estimates'!$I$15*'Project Wide Estimates'!$E$30, (IF('Individual Parcel Estimate'!C26="MI", 'Project Wide Estimates'!$I$16*'Project Wide Estimates'!$E$30, (IF('Individual Parcel Estimate'!C26="C", 'Project Wide Estimates'!$I$17*'Project Wide Estimates'!$E$30, (IF('Individual Parcel Estimate'!C26="CI", 'Project Wide Estimates'!$I$18*'Project Wide Estimates'!$E$30))))))))))))))))</f>
        <v>0</v>
      </c>
      <c r="I26" s="122"/>
      <c r="J26" s="211" t="b">
        <f>(IF(I26="Consultant","enter manually",(IF(C26="N","na",(IF(C26="I","na",(IF(C26="II",'Project Wide Estimates'!$J$14*'Project Wide Estimates'!$E$30,(IF('Individual Parcel Estimate'!C26="M","na",(IF('Individual Parcel Estimate'!C26="MI",'Project Wide Estimates'!$J$16*'Project Wide Estimates'!$E$30,(IF('Individual Parcel Estimate'!C26="C","na",(IF('Individual Parcel Estimate'!C26="CI",'Project Wide Estimates'!$J$18*'Project Wide Estimates'!$E$30))))))))))))))))</f>
        <v>0</v>
      </c>
      <c r="K26" s="122"/>
      <c r="L26" s="211" t="b">
        <f>(IF(K26="Consultant","enter manually",(IF(C26="N","na",(IF(C26="I","na",(IF(C26="II",'Project Wide Estimates'!$K$14*'Project Wide Estimates'!$E$30,(IF('Individual Parcel Estimate'!C26="M","na",(IF('Individual Parcel Estimate'!C26="MI",'Project Wide Estimates'!$K$16*'Project Wide Estimates'!$E$30,(IF('Individual Parcel Estimate'!C26="C","na",(IF('Individual Parcel Estimate'!C26="CI",'Project Wide Estimates'!$K$18*'Project Wide Estimates'!$E$30))))))))))))))))</f>
        <v>0</v>
      </c>
      <c r="M26" s="228"/>
      <c r="N26" s="228"/>
      <c r="O26" s="211" t="b">
        <f>(IF(C26="N", 'Project Wide Estimates'!$D$12*'Project Wide Estimates'!$E$30, (IF('Individual Parcel Estimate'!C26="I", 'Project Wide Estimates'!$D$13*'Project Wide Estimates'!$E$30, (IF('Individual Parcel Estimate'!C26="II", 'Project Wide Estimates'!$D$14*'Project Wide Estimates'!$E$30, (IF('Individual Parcel Estimate'!C26="M", 'Project Wide Estimates'!$D$15*'Project Wide Estimates'!$E$30, (IF('Individual Parcel Estimate'!C26="MI", 'Project Wide Estimates'!$D$16*'Project Wide Estimates'!$E$30, (IF('Individual Parcel Estimate'!C26="C", 'Project Wide Estimates'!$D$17*'Project Wide Estimates'!$E$30, (IF('Individual Parcel Estimate'!C26="CI", 'Project Wide Estimates'!$D$18*'Project Wide Estimates'!$E$30))))))))))))))</f>
        <v>0</v>
      </c>
      <c r="P26" s="120"/>
      <c r="Q26" s="211" t="b">
        <f>(IF(S26="Agricultural 1",P26*'Project Wide Estimates'!$Q$14,(IF('Individual Parcel Estimate'!S26="Agricultural 2",'Individual Parcel Estimate'!P26*'Project Wide Estimates'!$Q$15,(IF('Individual Parcel Estimate'!S26="Residential 1",'Individual Parcel Estimate'!P26*'Project Wide Estimates'!$Q$16,(IF('Individual Parcel Estimate'!S26="Residential 2",'Individual Parcel Estimate'!P26*'Project Wide Estimates'!$Q$17,(IF('Individual Parcel Estimate'!S26="Commercial 1",'Individual Parcel Estimate'!P26*'Project Wide Estimates'!$Q$18,(IF('Individual Parcel Estimate'!S26="Commercial 2",'Individual Parcel Estimate'!P26*'Project Wide Estimates'!$Q$19,(IF('Individual Parcel Estimate'!S26="Industrial 1",'Individual Parcel Estimate'!P26*'Project Wide Estimates'!$Q$20,(IF('Individual Parcel Estimate'!S26="Industrial 2",'Individual Parcel Estimate'!P26*'Project Wide Estimates'!$Q$21,(IF('Individual Parcel Estimate'!S26="Other 1",'Individual Parcel Estimate'!P26*'Project Wide Estimates'!$Q$22,(IF('Individual Parcel Estimate'!S26="Other 2",'Individual Parcel Estimate'!P26*'Project Wide Estimates'!$Q$23))))))))))))))))))))</f>
        <v>0</v>
      </c>
      <c r="R26" s="250"/>
      <c r="S26" s="122"/>
      <c r="T26" s="120"/>
      <c r="U26" s="241"/>
      <c r="V26" s="120"/>
      <c r="W26" s="211" t="b">
        <f>(IF(S26="Agricultural 1",V26*('Project Wide Estimates'!$Q$14*0.1),(IF('Individual Parcel Estimate'!S26="Agricultural 2",'Individual Parcel Estimate'!V26*('Project Wide Estimates'!$Q$15*0.1),(IF('Individual Parcel Estimate'!S26="Residential 1",'Individual Parcel Estimate'!V26*('Project Wide Estimates'!$Q$16*0.1),(IF('Individual Parcel Estimate'!S26="Residential 2",'Individual Parcel Estimate'!V26*('Project Wide Estimates'!$Q$17*0.1),(IF('Individual Parcel Estimate'!S26="Commercial 1",'Individual Parcel Estimate'!V26*('Project Wide Estimates'!$Q$18*0.1),(IF('Individual Parcel Estimate'!S26="Commercial 2",'Individual Parcel Estimate'!V26*('Project Wide Estimates'!$Q$19*0.1),(IF('Individual Parcel Estimate'!S26="Industrial 1",'Individual Parcel Estimate'!V26*('Project Wide Estimates'!$Q$20*0.1),(IF('Individual Parcel Estimate'!S26="Industrial 2",'Individual Parcel Estimate'!V26*('Project Wide Estimates'!$Q$21*0.1),(IF('Individual Parcel Estimate'!S26="Other 1",'Individual Parcel Estimate'!V26*('Project Wide Estimates'!$Q$22*0.1),(IF('Individual Parcel Estimate'!S26="Other 2",'Individual Parcel Estimate'!V26*('Project Wide Estimates'!$Q$23*0.1)))))))))))))))))))))</f>
        <v>0</v>
      </c>
      <c r="X26" s="211" t="b">
        <f>(IF(S26="Agricultural 1",'Project Wide Estimates'!$Q$14*'Individual Parcel Estimate'!P26, (IF('Individual Parcel Estimate'!S26="Agricultural 2", 'Project Wide Estimates'!$Q$15*'Individual Parcel Estimate'!P26, (IF('Individual Parcel Estimate'!S26="Residential 1", 'Project Wide Estimates'!$Q$16*'Individual Parcel Estimate'!P26, (IF('Individual Parcel Estimate'!S26="Residential 2",'Project Wide Estimates'!$Q$17*'Individual Parcel Estimate'!P26, (IF('Individual Parcel Estimate'!S26="Commercial 1",'Project Wide Estimates'!$Q$18*'Individual Parcel Estimate'!P26, (IF('Individual Parcel Estimate'!S26="Commercial 2", 'Project Wide Estimates'!$Q$19*'Individual Parcel Estimate'!P26, (IF('Individual Parcel Estimate'!S26="Industrial 1", 'Project Wide Estimates'!$Q$20*'Individual Parcel Estimate'!P26, (IF('Individual Parcel Estimate'!S26="Industrial 2", 'Project Wide Estimates'!$Q$21*'Individual Parcel Estimate'!P26, (IF('Individual Parcel Estimate'!S26="Other 1", 'Project Wide Estimates'!$Q$22*'Individual Parcel Estimate'!P26, (IF('Individual Parcel Estimate'!S26="Other 2", 'Project Wide Estimates'!$Q$23*'Individual Parcel Estimate'!P26))))))))))))))))))))</f>
        <v>0</v>
      </c>
      <c r="Y26" s="239">
        <f t="shared" si="3"/>
        <v>0</v>
      </c>
      <c r="Z26" s="211" t="b">
        <f t="shared" si="0"/>
        <v>0</v>
      </c>
      <c r="AA26" s="228"/>
      <c r="AB26" s="228"/>
      <c r="AC26" s="230"/>
      <c r="AD26" s="228"/>
      <c r="AE26" s="228"/>
      <c r="AF26" s="228"/>
      <c r="AG26" s="228"/>
      <c r="AH26" s="228"/>
      <c r="AI26" s="211">
        <f t="shared" si="1"/>
        <v>0</v>
      </c>
      <c r="AJ26" s="211">
        <f t="shared" si="2"/>
        <v>0</v>
      </c>
      <c r="AK26" s="120"/>
      <c r="AL26" s="120"/>
    </row>
    <row r="27" spans="1:38" x14ac:dyDescent="0.25">
      <c r="A27" s="120"/>
      <c r="B27" s="121"/>
      <c r="C27" s="122"/>
      <c r="D27" s="122"/>
      <c r="E27" s="122"/>
      <c r="F27" s="211" t="b">
        <f>(IF(E27="Consultant", "enter manually", (IF(C27="N", 'Project Wide Estimates'!$H$12*'Project Wide Estimates'!$E$30, (IF('Individual Parcel Estimate'!C27="I",'Project Wide Estimates'!$H$13*'Project Wide Estimates'!$E$30, (IF('Individual Parcel Estimate'!C27="II", 'Project Wide Estimates'!$H$14*'Project Wide Estimates'!$E$30, (IF('Individual Parcel Estimate'!C27="M", 'Project Wide Estimates'!$H$15*'Project Wide Estimates'!$E$30, (IF('Individual Parcel Estimate'!C27="MI", 'Project Wide Estimates'!$H$16*'Project Wide Estimates'!$E$30, (IF('Individual Parcel Estimate'!C27="C", 'Project Wide Estimates'!$H$17*'Project Wide Estimates'!$E$30, (IF('Individual Parcel Estimate'!C27="CI", 'Project Wide Estimates'!$H$18*'Project Wide Estimates'!$E$30))))))))))))))))</f>
        <v>0</v>
      </c>
      <c r="G27" s="122"/>
      <c r="H27" s="211" t="b">
        <f>(IF(G27="Consultant", "enter manually", (IF(C27="N", 'Project Wide Estimates'!$G$12*'Project Wide Estimates'!$E$30, (IF('Individual Parcel Estimate'!C27="I",'Project Wide Estimates'!$I$13*'Project Wide Estimates'!$E$30, (IF('Individual Parcel Estimate'!C27="II", 'Project Wide Estimates'!$I$14*'Project Wide Estimates'!$E$30, (IF('Individual Parcel Estimate'!C27="M", 'Project Wide Estimates'!$I$15*'Project Wide Estimates'!$E$30, (IF('Individual Parcel Estimate'!C27="MI", 'Project Wide Estimates'!$I$16*'Project Wide Estimates'!$E$30, (IF('Individual Parcel Estimate'!C27="C", 'Project Wide Estimates'!$I$17*'Project Wide Estimates'!$E$30, (IF('Individual Parcel Estimate'!C27="CI", 'Project Wide Estimates'!$I$18*'Project Wide Estimates'!$E$30))))))))))))))))</f>
        <v>0</v>
      </c>
      <c r="I27" s="122"/>
      <c r="J27" s="211" t="b">
        <f>(IF(I27="Consultant","enter manually",(IF(C27="N","na",(IF(C27="I","na",(IF(C27="II",'Project Wide Estimates'!$J$14*'Project Wide Estimates'!$E$30,(IF('Individual Parcel Estimate'!C27="M","na",(IF('Individual Parcel Estimate'!C27="MI",'Project Wide Estimates'!$J$16*'Project Wide Estimates'!$E$30,(IF('Individual Parcel Estimate'!C27="C","na",(IF('Individual Parcel Estimate'!C27="CI",'Project Wide Estimates'!$J$18*'Project Wide Estimates'!$E$30))))))))))))))))</f>
        <v>0</v>
      </c>
      <c r="K27" s="122"/>
      <c r="L27" s="211" t="b">
        <f>(IF(K27="Consultant","enter manually",(IF(C27="N","na",(IF(C27="I","na",(IF(C27="II",'Project Wide Estimates'!$K$14*'Project Wide Estimates'!$E$30,(IF('Individual Parcel Estimate'!C27="M","na",(IF('Individual Parcel Estimate'!C27="MI",'Project Wide Estimates'!$K$16*'Project Wide Estimates'!$E$30,(IF('Individual Parcel Estimate'!C27="C","na",(IF('Individual Parcel Estimate'!C27="CI",'Project Wide Estimates'!$K$18*'Project Wide Estimates'!$E$30))))))))))))))))</f>
        <v>0</v>
      </c>
      <c r="M27" s="228"/>
      <c r="N27" s="228"/>
      <c r="O27" s="211" t="b">
        <f>(IF(C27="N", 'Project Wide Estimates'!$D$12*'Project Wide Estimates'!$E$30, (IF('Individual Parcel Estimate'!C27="I", 'Project Wide Estimates'!$D$13*'Project Wide Estimates'!$E$30, (IF('Individual Parcel Estimate'!C27="II", 'Project Wide Estimates'!$D$14*'Project Wide Estimates'!$E$30, (IF('Individual Parcel Estimate'!C27="M", 'Project Wide Estimates'!$D$15*'Project Wide Estimates'!$E$30, (IF('Individual Parcel Estimate'!C27="MI", 'Project Wide Estimates'!$D$16*'Project Wide Estimates'!$E$30, (IF('Individual Parcel Estimate'!C27="C", 'Project Wide Estimates'!$D$17*'Project Wide Estimates'!$E$30, (IF('Individual Parcel Estimate'!C27="CI", 'Project Wide Estimates'!$D$18*'Project Wide Estimates'!$E$30))))))))))))))</f>
        <v>0</v>
      </c>
      <c r="P27" s="120"/>
      <c r="Q27" s="211" t="b">
        <f>(IF(S27="Agricultural 1",P27*'Project Wide Estimates'!$Q$14,(IF('Individual Parcel Estimate'!S27="Agricultural 2",'Individual Parcel Estimate'!P27*'Project Wide Estimates'!$Q$15,(IF('Individual Parcel Estimate'!S27="Residential 1",'Individual Parcel Estimate'!P27*'Project Wide Estimates'!$Q$16,(IF('Individual Parcel Estimate'!S27="Residential 2",'Individual Parcel Estimate'!P27*'Project Wide Estimates'!$Q$17,(IF('Individual Parcel Estimate'!S27="Commercial 1",'Individual Parcel Estimate'!P27*'Project Wide Estimates'!$Q$18,(IF('Individual Parcel Estimate'!S27="Commercial 2",'Individual Parcel Estimate'!P27*'Project Wide Estimates'!$Q$19,(IF('Individual Parcel Estimate'!S27="Industrial 1",'Individual Parcel Estimate'!P27*'Project Wide Estimates'!$Q$20,(IF('Individual Parcel Estimate'!S27="Industrial 2",'Individual Parcel Estimate'!P27*'Project Wide Estimates'!$Q$21,(IF('Individual Parcel Estimate'!S27="Other 1",'Individual Parcel Estimate'!P27*'Project Wide Estimates'!$Q$22,(IF('Individual Parcel Estimate'!S27="Other 2",'Individual Parcel Estimate'!P27*'Project Wide Estimates'!$Q$23))))))))))))))))))))</f>
        <v>0</v>
      </c>
      <c r="R27" s="250"/>
      <c r="S27" s="122"/>
      <c r="T27" s="120"/>
      <c r="U27" s="241"/>
      <c r="V27" s="120"/>
      <c r="W27" s="211" t="b">
        <f>(IF(S27="Agricultural 1",V27*('Project Wide Estimates'!$Q$14*0.1),(IF('Individual Parcel Estimate'!S27="Agricultural 2",'Individual Parcel Estimate'!V27*('Project Wide Estimates'!$Q$15*0.1),(IF('Individual Parcel Estimate'!S27="Residential 1",'Individual Parcel Estimate'!V27*('Project Wide Estimates'!$Q$16*0.1),(IF('Individual Parcel Estimate'!S27="Residential 2",'Individual Parcel Estimate'!V27*('Project Wide Estimates'!$Q$17*0.1),(IF('Individual Parcel Estimate'!S27="Commercial 1",'Individual Parcel Estimate'!V27*('Project Wide Estimates'!$Q$18*0.1),(IF('Individual Parcel Estimate'!S27="Commercial 2",'Individual Parcel Estimate'!V27*('Project Wide Estimates'!$Q$19*0.1),(IF('Individual Parcel Estimate'!S27="Industrial 1",'Individual Parcel Estimate'!V27*('Project Wide Estimates'!$Q$20*0.1),(IF('Individual Parcel Estimate'!S27="Industrial 2",'Individual Parcel Estimate'!V27*('Project Wide Estimates'!$Q$21*0.1),(IF('Individual Parcel Estimate'!S27="Other 1",'Individual Parcel Estimate'!V27*('Project Wide Estimates'!$Q$22*0.1),(IF('Individual Parcel Estimate'!S27="Other 2",'Individual Parcel Estimate'!V27*('Project Wide Estimates'!$Q$23*0.1)))))))))))))))))))))</f>
        <v>0</v>
      </c>
      <c r="X27" s="211" t="b">
        <f>(IF(S27="Agricultural 1",'Project Wide Estimates'!$Q$14*'Individual Parcel Estimate'!P27, (IF('Individual Parcel Estimate'!S27="Agricultural 2", 'Project Wide Estimates'!$Q$15*'Individual Parcel Estimate'!P27, (IF('Individual Parcel Estimate'!S27="Residential 1", 'Project Wide Estimates'!$Q$16*'Individual Parcel Estimate'!P27, (IF('Individual Parcel Estimate'!S27="Residential 2",'Project Wide Estimates'!$Q$17*'Individual Parcel Estimate'!P27, (IF('Individual Parcel Estimate'!S27="Commercial 1",'Project Wide Estimates'!$Q$18*'Individual Parcel Estimate'!P27, (IF('Individual Parcel Estimate'!S27="Commercial 2", 'Project Wide Estimates'!$Q$19*'Individual Parcel Estimate'!P27, (IF('Individual Parcel Estimate'!S27="Industrial 1", 'Project Wide Estimates'!$Q$20*'Individual Parcel Estimate'!P27, (IF('Individual Parcel Estimate'!S27="Industrial 2", 'Project Wide Estimates'!$Q$21*'Individual Parcel Estimate'!P27, (IF('Individual Parcel Estimate'!S27="Other 1", 'Project Wide Estimates'!$Q$22*'Individual Parcel Estimate'!P27, (IF('Individual Parcel Estimate'!S27="Other 2", 'Project Wide Estimates'!$Q$23*'Individual Parcel Estimate'!P27))))))))))))))))))))</f>
        <v>0</v>
      </c>
      <c r="Y27" s="239">
        <f t="shared" si="3"/>
        <v>0</v>
      </c>
      <c r="Z27" s="211" t="b">
        <f t="shared" si="0"/>
        <v>0</v>
      </c>
      <c r="AA27" s="228"/>
      <c r="AB27" s="228"/>
      <c r="AC27" s="230"/>
      <c r="AD27" s="228"/>
      <c r="AE27" s="228"/>
      <c r="AF27" s="228"/>
      <c r="AG27" s="228"/>
      <c r="AH27" s="228"/>
      <c r="AI27" s="211">
        <f t="shared" si="1"/>
        <v>0</v>
      </c>
      <c r="AJ27" s="211">
        <f t="shared" si="2"/>
        <v>0</v>
      </c>
      <c r="AK27" s="120"/>
      <c r="AL27" s="120"/>
    </row>
    <row r="28" spans="1:38" x14ac:dyDescent="0.25">
      <c r="A28" s="120"/>
      <c r="B28" s="121"/>
      <c r="C28" s="122"/>
      <c r="D28" s="122"/>
      <c r="E28" s="122"/>
      <c r="F28" s="211" t="b">
        <f>(IF(E28="Consultant", "enter manually", (IF(C28="N", 'Project Wide Estimates'!$H$12*'Project Wide Estimates'!$E$30, (IF('Individual Parcel Estimate'!C28="I",'Project Wide Estimates'!$H$13*'Project Wide Estimates'!$E$30, (IF('Individual Parcel Estimate'!C28="II", 'Project Wide Estimates'!$H$14*'Project Wide Estimates'!$E$30, (IF('Individual Parcel Estimate'!C28="M", 'Project Wide Estimates'!$H$15*'Project Wide Estimates'!$E$30, (IF('Individual Parcel Estimate'!C28="MI", 'Project Wide Estimates'!$H$16*'Project Wide Estimates'!$E$30, (IF('Individual Parcel Estimate'!C28="C", 'Project Wide Estimates'!$H$17*'Project Wide Estimates'!$E$30, (IF('Individual Parcel Estimate'!C28="CI", 'Project Wide Estimates'!$H$18*'Project Wide Estimates'!$E$30))))))))))))))))</f>
        <v>0</v>
      </c>
      <c r="G28" s="122"/>
      <c r="H28" s="211" t="b">
        <f>(IF(G28="Consultant", "enter manually", (IF(C28="N", 'Project Wide Estimates'!$G$12*'Project Wide Estimates'!$E$30, (IF('Individual Parcel Estimate'!C28="I",'Project Wide Estimates'!$I$13*'Project Wide Estimates'!$E$30, (IF('Individual Parcel Estimate'!C28="II", 'Project Wide Estimates'!$I$14*'Project Wide Estimates'!$E$30, (IF('Individual Parcel Estimate'!C28="M", 'Project Wide Estimates'!$I$15*'Project Wide Estimates'!$E$30, (IF('Individual Parcel Estimate'!C28="MI", 'Project Wide Estimates'!$I$16*'Project Wide Estimates'!$E$30, (IF('Individual Parcel Estimate'!C28="C", 'Project Wide Estimates'!$I$17*'Project Wide Estimates'!$E$30, (IF('Individual Parcel Estimate'!C28="CI", 'Project Wide Estimates'!$I$18*'Project Wide Estimates'!$E$30))))))))))))))))</f>
        <v>0</v>
      </c>
      <c r="I28" s="122"/>
      <c r="J28" s="211" t="b">
        <f>(IF(I28="Consultant","enter manually",(IF(C28="N","na",(IF(C28="I","na",(IF(C28="II",'Project Wide Estimates'!$J$14*'Project Wide Estimates'!$E$30,(IF('Individual Parcel Estimate'!C28="M","na",(IF('Individual Parcel Estimate'!C28="MI",'Project Wide Estimates'!$J$16*'Project Wide Estimates'!$E$30,(IF('Individual Parcel Estimate'!C28="C","na",(IF('Individual Parcel Estimate'!C28="CI",'Project Wide Estimates'!$J$18*'Project Wide Estimates'!$E$30))))))))))))))))</f>
        <v>0</v>
      </c>
      <c r="K28" s="122"/>
      <c r="L28" s="211" t="b">
        <f>(IF(K28="Consultant","enter manually",(IF(C28="N","na",(IF(C28="I","na",(IF(C28="II",'Project Wide Estimates'!$K$14*'Project Wide Estimates'!$E$30,(IF('Individual Parcel Estimate'!C28="M","na",(IF('Individual Parcel Estimate'!C28="MI",'Project Wide Estimates'!$K$16*'Project Wide Estimates'!$E$30,(IF('Individual Parcel Estimate'!C28="C","na",(IF('Individual Parcel Estimate'!C28="CI",'Project Wide Estimates'!$K$18*'Project Wide Estimates'!$E$30))))))))))))))))</f>
        <v>0</v>
      </c>
      <c r="M28" s="229"/>
      <c r="N28" s="228"/>
      <c r="O28" s="211" t="b">
        <f>(IF(C28="N", 'Project Wide Estimates'!$D$12*'Project Wide Estimates'!$E$30, (IF('Individual Parcel Estimate'!C28="I", 'Project Wide Estimates'!$D$13*'Project Wide Estimates'!$E$30, (IF('Individual Parcel Estimate'!C28="II", 'Project Wide Estimates'!$D$14*'Project Wide Estimates'!$E$30, (IF('Individual Parcel Estimate'!C28="M", 'Project Wide Estimates'!$D$15*'Project Wide Estimates'!$E$30, (IF('Individual Parcel Estimate'!C28="MI", 'Project Wide Estimates'!$D$16*'Project Wide Estimates'!$E$30, (IF('Individual Parcel Estimate'!C28="C", 'Project Wide Estimates'!$D$17*'Project Wide Estimates'!$E$30, (IF('Individual Parcel Estimate'!C28="CI", 'Project Wide Estimates'!$D$18*'Project Wide Estimates'!$E$30))))))))))))))</f>
        <v>0</v>
      </c>
      <c r="P28" s="122"/>
      <c r="Q28" s="211" t="b">
        <f>(IF(S28="Agricultural 1",P28*'Project Wide Estimates'!$Q$14,(IF('Individual Parcel Estimate'!S28="Agricultural 2",'Individual Parcel Estimate'!P28*'Project Wide Estimates'!$Q$15,(IF('Individual Parcel Estimate'!S28="Residential 1",'Individual Parcel Estimate'!P28*'Project Wide Estimates'!$Q$16,(IF('Individual Parcel Estimate'!S28="Residential 2",'Individual Parcel Estimate'!P28*'Project Wide Estimates'!$Q$17,(IF('Individual Parcel Estimate'!S28="Commercial 1",'Individual Parcel Estimate'!P28*'Project Wide Estimates'!$Q$18,(IF('Individual Parcel Estimate'!S28="Commercial 2",'Individual Parcel Estimate'!P28*'Project Wide Estimates'!$Q$19,(IF('Individual Parcel Estimate'!S28="Industrial 1",'Individual Parcel Estimate'!P28*'Project Wide Estimates'!$Q$20,(IF('Individual Parcel Estimate'!S28="Industrial 2",'Individual Parcel Estimate'!P28*'Project Wide Estimates'!$Q$21,(IF('Individual Parcel Estimate'!S28="Other 1",'Individual Parcel Estimate'!P28*'Project Wide Estimates'!$Q$22,(IF('Individual Parcel Estimate'!S28="Other 2",'Individual Parcel Estimate'!P28*'Project Wide Estimates'!$Q$23))))))))))))))))))))</f>
        <v>0</v>
      </c>
      <c r="R28" s="250"/>
      <c r="S28" s="122"/>
      <c r="T28" s="122"/>
      <c r="U28" s="241"/>
      <c r="V28" s="122"/>
      <c r="W28" s="211" t="b">
        <f>(IF(S28="Agricultural 1",V28*('Project Wide Estimates'!$Q$14*0.1),(IF('Individual Parcel Estimate'!S28="Agricultural 2",'Individual Parcel Estimate'!V28*('Project Wide Estimates'!$Q$15*0.1),(IF('Individual Parcel Estimate'!S28="Residential 1",'Individual Parcel Estimate'!V28*('Project Wide Estimates'!$Q$16*0.1),(IF('Individual Parcel Estimate'!S28="Residential 2",'Individual Parcel Estimate'!V28*('Project Wide Estimates'!$Q$17*0.1),(IF('Individual Parcel Estimate'!S28="Commercial 1",'Individual Parcel Estimate'!V28*('Project Wide Estimates'!$Q$18*0.1),(IF('Individual Parcel Estimate'!S28="Commercial 2",'Individual Parcel Estimate'!V28*('Project Wide Estimates'!$Q$19*0.1),(IF('Individual Parcel Estimate'!S28="Industrial 1",'Individual Parcel Estimate'!V28*('Project Wide Estimates'!$Q$20*0.1),(IF('Individual Parcel Estimate'!S28="Industrial 2",'Individual Parcel Estimate'!V28*('Project Wide Estimates'!$Q$21*0.1),(IF('Individual Parcel Estimate'!S28="Other 1",'Individual Parcel Estimate'!V28*('Project Wide Estimates'!$Q$22*0.1),(IF('Individual Parcel Estimate'!S28="Other 2",'Individual Parcel Estimate'!V28*('Project Wide Estimates'!$Q$23*0.1)))))))))))))))))))))</f>
        <v>0</v>
      </c>
      <c r="X28" s="211" t="b">
        <f>(IF(S28="Agricultural 1",'Project Wide Estimates'!$Q$14*'Individual Parcel Estimate'!P28, (IF('Individual Parcel Estimate'!S28="Agricultural 2", 'Project Wide Estimates'!$Q$15*'Individual Parcel Estimate'!P28, (IF('Individual Parcel Estimate'!S28="Residential 1", 'Project Wide Estimates'!$Q$16*'Individual Parcel Estimate'!P28, (IF('Individual Parcel Estimate'!S28="Residential 2",'Project Wide Estimates'!$Q$17*'Individual Parcel Estimate'!P28, (IF('Individual Parcel Estimate'!S28="Commercial 1",'Project Wide Estimates'!$Q$18*'Individual Parcel Estimate'!P28, (IF('Individual Parcel Estimate'!S28="Commercial 2", 'Project Wide Estimates'!$Q$19*'Individual Parcel Estimate'!P28, (IF('Individual Parcel Estimate'!S28="Industrial 1", 'Project Wide Estimates'!$Q$20*'Individual Parcel Estimate'!P28, (IF('Individual Parcel Estimate'!S28="Industrial 2", 'Project Wide Estimates'!$Q$21*'Individual Parcel Estimate'!P28, (IF('Individual Parcel Estimate'!S28="Other 1", 'Project Wide Estimates'!$Q$22*'Individual Parcel Estimate'!P28, (IF('Individual Parcel Estimate'!S28="Other 2", 'Project Wide Estimates'!$Q$23*'Individual Parcel Estimate'!P28))))))))))))))))))))</f>
        <v>0</v>
      </c>
      <c r="Y28" s="239">
        <f t="shared" si="3"/>
        <v>0</v>
      </c>
      <c r="Z28" s="211" t="b">
        <f t="shared" si="0"/>
        <v>0</v>
      </c>
      <c r="AA28" s="229"/>
      <c r="AB28" s="229"/>
      <c r="AC28" s="230"/>
      <c r="AD28" s="228"/>
      <c r="AE28" s="228"/>
      <c r="AF28" s="228"/>
      <c r="AG28" s="228"/>
      <c r="AH28" s="228"/>
      <c r="AI28" s="211">
        <f t="shared" si="1"/>
        <v>0</v>
      </c>
      <c r="AJ28" s="211">
        <f t="shared" si="2"/>
        <v>0</v>
      </c>
      <c r="AK28" s="123"/>
      <c r="AL28" s="123"/>
    </row>
    <row r="29" spans="1:38" x14ac:dyDescent="0.25">
      <c r="A29" s="120"/>
      <c r="B29" s="121"/>
      <c r="C29" s="122"/>
      <c r="D29" s="122"/>
      <c r="E29" s="122"/>
      <c r="F29" s="211" t="b">
        <f>(IF(E29="Consultant", "enter manually", (IF(C29="N", 'Project Wide Estimates'!$H$12*'Project Wide Estimates'!$E$30, (IF('Individual Parcel Estimate'!C29="I",'Project Wide Estimates'!$H$13*'Project Wide Estimates'!$E$30, (IF('Individual Parcel Estimate'!C29="II", 'Project Wide Estimates'!$H$14*'Project Wide Estimates'!$E$30, (IF('Individual Parcel Estimate'!C29="M", 'Project Wide Estimates'!$H$15*'Project Wide Estimates'!$E$30, (IF('Individual Parcel Estimate'!C29="MI", 'Project Wide Estimates'!$H$16*'Project Wide Estimates'!$E$30, (IF('Individual Parcel Estimate'!C29="C", 'Project Wide Estimates'!$H$17*'Project Wide Estimates'!$E$30, (IF('Individual Parcel Estimate'!C29="CI", 'Project Wide Estimates'!$H$18*'Project Wide Estimates'!$E$30))))))))))))))))</f>
        <v>0</v>
      </c>
      <c r="G29" s="122"/>
      <c r="H29" s="211" t="b">
        <f>(IF(G29="Consultant", "enter manually", (IF(C29="N", 'Project Wide Estimates'!$G$12*'Project Wide Estimates'!$E$30, (IF('Individual Parcel Estimate'!C29="I",'Project Wide Estimates'!$I$13*'Project Wide Estimates'!$E$30, (IF('Individual Parcel Estimate'!C29="II", 'Project Wide Estimates'!$I$14*'Project Wide Estimates'!$E$30, (IF('Individual Parcel Estimate'!C29="M", 'Project Wide Estimates'!$I$15*'Project Wide Estimates'!$E$30, (IF('Individual Parcel Estimate'!C29="MI", 'Project Wide Estimates'!$I$16*'Project Wide Estimates'!$E$30, (IF('Individual Parcel Estimate'!C29="C", 'Project Wide Estimates'!$I$17*'Project Wide Estimates'!$E$30, (IF('Individual Parcel Estimate'!C29="CI", 'Project Wide Estimates'!$I$18*'Project Wide Estimates'!$E$30))))))))))))))))</f>
        <v>0</v>
      </c>
      <c r="I29" s="122"/>
      <c r="J29" s="211" t="b">
        <f>(IF(I29="Consultant","enter manually",(IF(C29="N","na",(IF(C29="I","na",(IF(C29="II",'Project Wide Estimates'!$J$14*'Project Wide Estimates'!$E$30,(IF('Individual Parcel Estimate'!C29="M","na",(IF('Individual Parcel Estimate'!C29="MI",'Project Wide Estimates'!$J$16*'Project Wide Estimates'!$E$30,(IF('Individual Parcel Estimate'!C29="C","na",(IF('Individual Parcel Estimate'!C29="CI",'Project Wide Estimates'!$J$18*'Project Wide Estimates'!$E$30))))))))))))))))</f>
        <v>0</v>
      </c>
      <c r="K29" s="122"/>
      <c r="L29" s="211" t="b">
        <f>(IF(K29="Consultant","enter manually",(IF(C29="N","na",(IF(C29="I","na",(IF(C29="II",'Project Wide Estimates'!$K$14*'Project Wide Estimates'!$E$30,(IF('Individual Parcel Estimate'!C29="M","na",(IF('Individual Parcel Estimate'!C29="MI",'Project Wide Estimates'!$K$16*'Project Wide Estimates'!$E$30,(IF('Individual Parcel Estimate'!C29="C","na",(IF('Individual Parcel Estimate'!C29="CI",'Project Wide Estimates'!$K$18*'Project Wide Estimates'!$E$30))))))))))))))))</f>
        <v>0</v>
      </c>
      <c r="M29" s="229"/>
      <c r="N29" s="228"/>
      <c r="O29" s="211" t="b">
        <f>(IF(C29="N", 'Project Wide Estimates'!$D$12*'Project Wide Estimates'!$E$30, (IF('Individual Parcel Estimate'!C29="I", 'Project Wide Estimates'!$D$13*'Project Wide Estimates'!$E$30, (IF('Individual Parcel Estimate'!C29="II", 'Project Wide Estimates'!$D$14*'Project Wide Estimates'!$E$30, (IF('Individual Parcel Estimate'!C29="M", 'Project Wide Estimates'!$D$15*'Project Wide Estimates'!$E$30, (IF('Individual Parcel Estimate'!C29="MI", 'Project Wide Estimates'!$D$16*'Project Wide Estimates'!$E$30, (IF('Individual Parcel Estimate'!C29="C", 'Project Wide Estimates'!$D$17*'Project Wide Estimates'!$E$30, (IF('Individual Parcel Estimate'!C29="CI", 'Project Wide Estimates'!$D$18*'Project Wide Estimates'!$E$30))))))))))))))</f>
        <v>0</v>
      </c>
      <c r="P29" s="122"/>
      <c r="Q29" s="211" t="b">
        <f>(IF(S29="Agricultural 1",P29*'Project Wide Estimates'!$Q$14,(IF('Individual Parcel Estimate'!S29="Agricultural 2",'Individual Parcel Estimate'!P29*'Project Wide Estimates'!$Q$15,(IF('Individual Parcel Estimate'!S29="Residential 1",'Individual Parcel Estimate'!P29*'Project Wide Estimates'!$Q$16,(IF('Individual Parcel Estimate'!S29="Residential 2",'Individual Parcel Estimate'!P29*'Project Wide Estimates'!$Q$17,(IF('Individual Parcel Estimate'!S29="Commercial 1",'Individual Parcel Estimate'!P29*'Project Wide Estimates'!$Q$18,(IF('Individual Parcel Estimate'!S29="Commercial 2",'Individual Parcel Estimate'!P29*'Project Wide Estimates'!$Q$19,(IF('Individual Parcel Estimate'!S29="Industrial 1",'Individual Parcel Estimate'!P29*'Project Wide Estimates'!$Q$20,(IF('Individual Parcel Estimate'!S29="Industrial 2",'Individual Parcel Estimate'!P29*'Project Wide Estimates'!$Q$21,(IF('Individual Parcel Estimate'!S29="Other 1",'Individual Parcel Estimate'!P29*'Project Wide Estimates'!$Q$22,(IF('Individual Parcel Estimate'!S29="Other 2",'Individual Parcel Estimate'!P29*'Project Wide Estimates'!$Q$23))))))))))))))))))))</f>
        <v>0</v>
      </c>
      <c r="R29" s="250"/>
      <c r="S29" s="122"/>
      <c r="T29" s="122"/>
      <c r="U29" s="241"/>
      <c r="V29" s="122"/>
      <c r="W29" s="211" t="b">
        <f>(IF(S29="Agricultural 1",V29*('Project Wide Estimates'!$Q$14*0.1),(IF('Individual Parcel Estimate'!S29="Agricultural 2",'Individual Parcel Estimate'!V29*('Project Wide Estimates'!$Q$15*0.1),(IF('Individual Parcel Estimate'!S29="Residential 1",'Individual Parcel Estimate'!V29*('Project Wide Estimates'!$Q$16*0.1),(IF('Individual Parcel Estimate'!S29="Residential 2",'Individual Parcel Estimate'!V29*('Project Wide Estimates'!$Q$17*0.1),(IF('Individual Parcel Estimate'!S29="Commercial 1",'Individual Parcel Estimate'!V29*('Project Wide Estimates'!$Q$18*0.1),(IF('Individual Parcel Estimate'!S29="Commercial 2",'Individual Parcel Estimate'!V29*('Project Wide Estimates'!$Q$19*0.1),(IF('Individual Parcel Estimate'!S29="Industrial 1",'Individual Parcel Estimate'!V29*('Project Wide Estimates'!$Q$20*0.1),(IF('Individual Parcel Estimate'!S29="Industrial 2",'Individual Parcel Estimate'!V29*('Project Wide Estimates'!$Q$21*0.1),(IF('Individual Parcel Estimate'!S29="Other 1",'Individual Parcel Estimate'!V29*('Project Wide Estimates'!$Q$22*0.1),(IF('Individual Parcel Estimate'!S29="Other 2",'Individual Parcel Estimate'!V29*('Project Wide Estimates'!$Q$23*0.1)))))))))))))))))))))</f>
        <v>0</v>
      </c>
      <c r="X29" s="211" t="b">
        <f>(IF(S29="Agricultural 1",'Project Wide Estimates'!$Q$14*'Individual Parcel Estimate'!P29, (IF('Individual Parcel Estimate'!S29="Agricultural 2", 'Project Wide Estimates'!$Q$15*'Individual Parcel Estimate'!P29, (IF('Individual Parcel Estimate'!S29="Residential 1", 'Project Wide Estimates'!$Q$16*'Individual Parcel Estimate'!P29, (IF('Individual Parcel Estimate'!S29="Residential 2",'Project Wide Estimates'!$Q$17*'Individual Parcel Estimate'!P29, (IF('Individual Parcel Estimate'!S29="Commercial 1",'Project Wide Estimates'!$Q$18*'Individual Parcel Estimate'!P29, (IF('Individual Parcel Estimate'!S29="Commercial 2", 'Project Wide Estimates'!$Q$19*'Individual Parcel Estimate'!P29, (IF('Individual Parcel Estimate'!S29="Industrial 1", 'Project Wide Estimates'!$Q$20*'Individual Parcel Estimate'!P29, (IF('Individual Parcel Estimate'!S29="Industrial 2", 'Project Wide Estimates'!$Q$21*'Individual Parcel Estimate'!P29, (IF('Individual Parcel Estimate'!S29="Other 1", 'Project Wide Estimates'!$Q$22*'Individual Parcel Estimate'!P29, (IF('Individual Parcel Estimate'!S29="Other 2", 'Project Wide Estimates'!$Q$23*'Individual Parcel Estimate'!P29))))))))))))))))))))</f>
        <v>0</v>
      </c>
      <c r="Y29" s="239">
        <f t="shared" si="3"/>
        <v>0</v>
      </c>
      <c r="Z29" s="211" t="b">
        <f t="shared" si="0"/>
        <v>0</v>
      </c>
      <c r="AA29" s="229"/>
      <c r="AB29" s="229"/>
      <c r="AC29" s="230"/>
      <c r="AD29" s="228"/>
      <c r="AE29" s="228"/>
      <c r="AF29" s="228"/>
      <c r="AG29" s="228"/>
      <c r="AH29" s="228"/>
      <c r="AI29" s="211">
        <f t="shared" si="1"/>
        <v>0</v>
      </c>
      <c r="AJ29" s="211">
        <f t="shared" si="2"/>
        <v>0</v>
      </c>
      <c r="AK29" s="123"/>
      <c r="AL29" s="123"/>
    </row>
    <row r="30" spans="1:38" x14ac:dyDescent="0.25">
      <c r="A30" s="120"/>
      <c r="B30" s="121"/>
      <c r="C30" s="122"/>
      <c r="D30" s="122"/>
      <c r="E30" s="122"/>
      <c r="F30" s="211" t="b">
        <f>(IF(E30="Consultant", "enter manually", (IF(C30="N", 'Project Wide Estimates'!$H$12*'Project Wide Estimates'!$E$30, (IF('Individual Parcel Estimate'!C30="I",'Project Wide Estimates'!$H$13*'Project Wide Estimates'!$E$30, (IF('Individual Parcel Estimate'!C30="II", 'Project Wide Estimates'!$H$14*'Project Wide Estimates'!$E$30, (IF('Individual Parcel Estimate'!C30="M", 'Project Wide Estimates'!$H$15*'Project Wide Estimates'!$E$30, (IF('Individual Parcel Estimate'!C30="MI", 'Project Wide Estimates'!$H$16*'Project Wide Estimates'!$E$30, (IF('Individual Parcel Estimate'!C30="C", 'Project Wide Estimates'!$H$17*'Project Wide Estimates'!$E$30, (IF('Individual Parcel Estimate'!C30="CI", 'Project Wide Estimates'!$H$18*'Project Wide Estimates'!$E$30))))))))))))))))</f>
        <v>0</v>
      </c>
      <c r="G30" s="122"/>
      <c r="H30" s="211" t="b">
        <f>(IF(G30="Consultant", "enter manually", (IF(C30="N", 'Project Wide Estimates'!$G$12*'Project Wide Estimates'!$E$30, (IF('Individual Parcel Estimate'!C30="I",'Project Wide Estimates'!$I$13*'Project Wide Estimates'!$E$30, (IF('Individual Parcel Estimate'!C30="II", 'Project Wide Estimates'!$I$14*'Project Wide Estimates'!$E$30, (IF('Individual Parcel Estimate'!C30="M", 'Project Wide Estimates'!$I$15*'Project Wide Estimates'!$E$30, (IF('Individual Parcel Estimate'!C30="MI", 'Project Wide Estimates'!$I$16*'Project Wide Estimates'!$E$30, (IF('Individual Parcel Estimate'!C30="C", 'Project Wide Estimates'!$I$17*'Project Wide Estimates'!$E$30, (IF('Individual Parcel Estimate'!C30="CI", 'Project Wide Estimates'!$I$18*'Project Wide Estimates'!$E$30))))))))))))))))</f>
        <v>0</v>
      </c>
      <c r="I30" s="122"/>
      <c r="J30" s="211" t="b">
        <f>(IF(I30="Consultant","enter manually",(IF(C30="N","na",(IF(C30="I","na",(IF(C30="II",'Project Wide Estimates'!$J$14*'Project Wide Estimates'!$E$30,(IF('Individual Parcel Estimate'!C30="M","na",(IF('Individual Parcel Estimate'!C30="MI",'Project Wide Estimates'!$J$16*'Project Wide Estimates'!$E$30,(IF('Individual Parcel Estimate'!C30="C","na",(IF('Individual Parcel Estimate'!C30="CI",'Project Wide Estimates'!$J$18*'Project Wide Estimates'!$E$30))))))))))))))))</f>
        <v>0</v>
      </c>
      <c r="K30" s="122"/>
      <c r="L30" s="211" t="b">
        <f>(IF(K30="Consultant","enter manually",(IF(C30="N","na",(IF(C30="I","na",(IF(C30="II",'Project Wide Estimates'!$K$14*'Project Wide Estimates'!$E$30,(IF('Individual Parcel Estimate'!C30="M","na",(IF('Individual Parcel Estimate'!C30="MI",'Project Wide Estimates'!$K$16*'Project Wide Estimates'!$E$30,(IF('Individual Parcel Estimate'!C30="C","na",(IF('Individual Parcel Estimate'!C30="CI",'Project Wide Estimates'!$K$18*'Project Wide Estimates'!$E$30))))))))))))))))</f>
        <v>0</v>
      </c>
      <c r="M30" s="229"/>
      <c r="N30" s="228"/>
      <c r="O30" s="211" t="b">
        <f>(IF(C30="N", 'Project Wide Estimates'!$D$12*'Project Wide Estimates'!$E$30, (IF('Individual Parcel Estimate'!C30="I", 'Project Wide Estimates'!$D$13*'Project Wide Estimates'!$E$30, (IF('Individual Parcel Estimate'!C30="II", 'Project Wide Estimates'!$D$14*'Project Wide Estimates'!$E$30, (IF('Individual Parcel Estimate'!C30="M", 'Project Wide Estimates'!$D$15*'Project Wide Estimates'!$E$30, (IF('Individual Parcel Estimate'!C30="MI", 'Project Wide Estimates'!$D$16*'Project Wide Estimates'!$E$30, (IF('Individual Parcel Estimate'!C30="C", 'Project Wide Estimates'!$D$17*'Project Wide Estimates'!$E$30, (IF('Individual Parcel Estimate'!C30="CI", 'Project Wide Estimates'!$D$18*'Project Wide Estimates'!$E$30))))))))))))))</f>
        <v>0</v>
      </c>
      <c r="P30" s="122"/>
      <c r="Q30" s="211" t="b">
        <f>(IF(S30="Agricultural 1",P30*'Project Wide Estimates'!$Q$14,(IF('Individual Parcel Estimate'!S30="Agricultural 2",'Individual Parcel Estimate'!P30*'Project Wide Estimates'!$Q$15,(IF('Individual Parcel Estimate'!S30="Residential 1",'Individual Parcel Estimate'!P30*'Project Wide Estimates'!$Q$16,(IF('Individual Parcel Estimate'!S30="Residential 2",'Individual Parcel Estimate'!P30*'Project Wide Estimates'!$Q$17,(IF('Individual Parcel Estimate'!S30="Commercial 1",'Individual Parcel Estimate'!P30*'Project Wide Estimates'!$Q$18,(IF('Individual Parcel Estimate'!S30="Commercial 2",'Individual Parcel Estimate'!P30*'Project Wide Estimates'!$Q$19,(IF('Individual Parcel Estimate'!S30="Industrial 1",'Individual Parcel Estimate'!P30*'Project Wide Estimates'!$Q$20,(IF('Individual Parcel Estimate'!S30="Industrial 2",'Individual Parcel Estimate'!P30*'Project Wide Estimates'!$Q$21,(IF('Individual Parcel Estimate'!S30="Other 1",'Individual Parcel Estimate'!P30*'Project Wide Estimates'!$Q$22,(IF('Individual Parcel Estimate'!S30="Other 2",'Individual Parcel Estimate'!P30*'Project Wide Estimates'!$Q$23))))))))))))))))))))</f>
        <v>0</v>
      </c>
      <c r="R30" s="250"/>
      <c r="S30" s="122"/>
      <c r="T30" s="122"/>
      <c r="U30" s="241"/>
      <c r="V30" s="122"/>
      <c r="W30" s="211" t="b">
        <f>(IF(S30="Agricultural 1",V30*('Project Wide Estimates'!$Q$14*0.1),(IF('Individual Parcel Estimate'!S30="Agricultural 2",'Individual Parcel Estimate'!V30*('Project Wide Estimates'!$Q$15*0.1),(IF('Individual Parcel Estimate'!S30="Residential 1",'Individual Parcel Estimate'!V30*('Project Wide Estimates'!$Q$16*0.1),(IF('Individual Parcel Estimate'!S30="Residential 2",'Individual Parcel Estimate'!V30*('Project Wide Estimates'!$Q$17*0.1),(IF('Individual Parcel Estimate'!S30="Commercial 1",'Individual Parcel Estimate'!V30*('Project Wide Estimates'!$Q$18*0.1),(IF('Individual Parcel Estimate'!S30="Commercial 2",'Individual Parcel Estimate'!V30*('Project Wide Estimates'!$Q$19*0.1),(IF('Individual Parcel Estimate'!S30="Industrial 1",'Individual Parcel Estimate'!V30*('Project Wide Estimates'!$Q$20*0.1),(IF('Individual Parcel Estimate'!S30="Industrial 2",'Individual Parcel Estimate'!V30*('Project Wide Estimates'!$Q$21*0.1),(IF('Individual Parcel Estimate'!S30="Other 1",'Individual Parcel Estimate'!V30*('Project Wide Estimates'!$Q$22*0.1),(IF('Individual Parcel Estimate'!S30="Other 2",'Individual Parcel Estimate'!V30*('Project Wide Estimates'!$Q$23*0.1)))))))))))))))))))))</f>
        <v>0</v>
      </c>
      <c r="X30" s="211" t="b">
        <f>(IF(S30="Agricultural 1",'Project Wide Estimates'!$Q$14*'Individual Parcel Estimate'!P30, (IF('Individual Parcel Estimate'!S30="Agricultural 2", 'Project Wide Estimates'!$Q$15*'Individual Parcel Estimate'!P30, (IF('Individual Parcel Estimate'!S30="Residential 1", 'Project Wide Estimates'!$Q$16*'Individual Parcel Estimate'!P30, (IF('Individual Parcel Estimate'!S30="Residential 2",'Project Wide Estimates'!$Q$17*'Individual Parcel Estimate'!P30, (IF('Individual Parcel Estimate'!S30="Commercial 1",'Project Wide Estimates'!$Q$18*'Individual Parcel Estimate'!P30, (IF('Individual Parcel Estimate'!S30="Commercial 2", 'Project Wide Estimates'!$Q$19*'Individual Parcel Estimate'!P30, (IF('Individual Parcel Estimate'!S30="Industrial 1", 'Project Wide Estimates'!$Q$20*'Individual Parcel Estimate'!P30, (IF('Individual Parcel Estimate'!S30="Industrial 2", 'Project Wide Estimates'!$Q$21*'Individual Parcel Estimate'!P30, (IF('Individual Parcel Estimate'!S30="Other 1", 'Project Wide Estimates'!$Q$22*'Individual Parcel Estimate'!P30, (IF('Individual Parcel Estimate'!S30="Other 2", 'Project Wide Estimates'!$Q$23*'Individual Parcel Estimate'!P30))))))))))))))))))))</f>
        <v>0</v>
      </c>
      <c r="Y30" s="239">
        <f t="shared" si="3"/>
        <v>0</v>
      </c>
      <c r="Z30" s="211" t="b">
        <f t="shared" si="0"/>
        <v>0</v>
      </c>
      <c r="AA30" s="229"/>
      <c r="AB30" s="229"/>
      <c r="AC30" s="230"/>
      <c r="AD30" s="228"/>
      <c r="AE30" s="228"/>
      <c r="AF30" s="228"/>
      <c r="AG30" s="228"/>
      <c r="AH30" s="228"/>
      <c r="AI30" s="211">
        <f t="shared" si="1"/>
        <v>0</v>
      </c>
      <c r="AJ30" s="211">
        <f t="shared" si="2"/>
        <v>0</v>
      </c>
      <c r="AK30" s="123"/>
      <c r="AL30" s="123"/>
    </row>
    <row r="31" spans="1:38" x14ac:dyDescent="0.25">
      <c r="A31" s="120"/>
      <c r="B31" s="121"/>
      <c r="C31" s="122"/>
      <c r="D31" s="122"/>
      <c r="E31" s="122"/>
      <c r="F31" s="211" t="b">
        <f>(IF(E31="Consultant", "enter manually", (IF(C31="N", 'Project Wide Estimates'!$H$12*'Project Wide Estimates'!$E$30, (IF('Individual Parcel Estimate'!C31="I",'Project Wide Estimates'!$H$13*'Project Wide Estimates'!$E$30, (IF('Individual Parcel Estimate'!C31="II", 'Project Wide Estimates'!$H$14*'Project Wide Estimates'!$E$30, (IF('Individual Parcel Estimate'!C31="M", 'Project Wide Estimates'!$H$15*'Project Wide Estimates'!$E$30, (IF('Individual Parcel Estimate'!C31="MI", 'Project Wide Estimates'!$H$16*'Project Wide Estimates'!$E$30, (IF('Individual Parcel Estimate'!C31="C", 'Project Wide Estimates'!$H$17*'Project Wide Estimates'!$E$30, (IF('Individual Parcel Estimate'!C31="CI", 'Project Wide Estimates'!$H$18*'Project Wide Estimates'!$E$30))))))))))))))))</f>
        <v>0</v>
      </c>
      <c r="G31" s="122"/>
      <c r="H31" s="211" t="b">
        <f>(IF(G31="Consultant", "enter manually", (IF(C31="N", 'Project Wide Estimates'!$G$12*'Project Wide Estimates'!$E$30, (IF('Individual Parcel Estimate'!C31="I",'Project Wide Estimates'!$I$13*'Project Wide Estimates'!$E$30, (IF('Individual Parcel Estimate'!C31="II", 'Project Wide Estimates'!$I$14*'Project Wide Estimates'!$E$30, (IF('Individual Parcel Estimate'!C31="M", 'Project Wide Estimates'!$I$15*'Project Wide Estimates'!$E$30, (IF('Individual Parcel Estimate'!C31="MI", 'Project Wide Estimates'!$I$16*'Project Wide Estimates'!$E$30, (IF('Individual Parcel Estimate'!C31="C", 'Project Wide Estimates'!$I$17*'Project Wide Estimates'!$E$30, (IF('Individual Parcel Estimate'!C31="CI", 'Project Wide Estimates'!$I$18*'Project Wide Estimates'!$E$30))))))))))))))))</f>
        <v>0</v>
      </c>
      <c r="I31" s="122"/>
      <c r="J31" s="211" t="b">
        <f>(IF(I31="Consultant","enter manually",(IF(C31="N","na",(IF(C31="I","na",(IF(C31="II",'Project Wide Estimates'!$J$14*'Project Wide Estimates'!$E$30,(IF('Individual Parcel Estimate'!C31="M","na",(IF('Individual Parcel Estimate'!C31="MI",'Project Wide Estimates'!$J$16*'Project Wide Estimates'!$E$30,(IF('Individual Parcel Estimate'!C31="C","na",(IF('Individual Parcel Estimate'!C31="CI",'Project Wide Estimates'!$J$18*'Project Wide Estimates'!$E$30))))))))))))))))</f>
        <v>0</v>
      </c>
      <c r="K31" s="122"/>
      <c r="L31" s="211" t="b">
        <f>(IF(K31="Consultant","enter manually",(IF(C31="N","na",(IF(C31="I","na",(IF(C31="II",'Project Wide Estimates'!$K$14*'Project Wide Estimates'!$E$30,(IF('Individual Parcel Estimate'!C31="M","na",(IF('Individual Parcel Estimate'!C31="MI",'Project Wide Estimates'!$K$16*'Project Wide Estimates'!$E$30,(IF('Individual Parcel Estimate'!C31="C","na",(IF('Individual Parcel Estimate'!C31="CI",'Project Wide Estimates'!$K$18*'Project Wide Estimates'!$E$30))))))))))))))))</f>
        <v>0</v>
      </c>
      <c r="M31" s="229"/>
      <c r="N31" s="228"/>
      <c r="O31" s="211" t="b">
        <f>(IF(C31="N", 'Project Wide Estimates'!$D$12*'Project Wide Estimates'!$E$30, (IF('Individual Parcel Estimate'!C31="I", 'Project Wide Estimates'!$D$13*'Project Wide Estimates'!$E$30, (IF('Individual Parcel Estimate'!C31="II", 'Project Wide Estimates'!$D$14*'Project Wide Estimates'!$E$30, (IF('Individual Parcel Estimate'!C31="M", 'Project Wide Estimates'!$D$15*'Project Wide Estimates'!$E$30, (IF('Individual Parcel Estimate'!C31="MI", 'Project Wide Estimates'!$D$16*'Project Wide Estimates'!$E$30, (IF('Individual Parcel Estimate'!C31="C", 'Project Wide Estimates'!$D$17*'Project Wide Estimates'!$E$30, (IF('Individual Parcel Estimate'!C31="CI", 'Project Wide Estimates'!$D$18*'Project Wide Estimates'!$E$30))))))))))))))</f>
        <v>0</v>
      </c>
      <c r="P31" s="122"/>
      <c r="Q31" s="211" t="b">
        <f>(IF(S31="Agricultural 1",P31*'Project Wide Estimates'!$Q$14,(IF('Individual Parcel Estimate'!S31="Agricultural 2",'Individual Parcel Estimate'!P31*'Project Wide Estimates'!$Q$15,(IF('Individual Parcel Estimate'!S31="Residential 1",'Individual Parcel Estimate'!P31*'Project Wide Estimates'!$Q$16,(IF('Individual Parcel Estimate'!S31="Residential 2",'Individual Parcel Estimate'!P31*'Project Wide Estimates'!$Q$17,(IF('Individual Parcel Estimate'!S31="Commercial 1",'Individual Parcel Estimate'!P31*'Project Wide Estimates'!$Q$18,(IF('Individual Parcel Estimate'!S31="Commercial 2",'Individual Parcel Estimate'!P31*'Project Wide Estimates'!$Q$19,(IF('Individual Parcel Estimate'!S31="Industrial 1",'Individual Parcel Estimate'!P31*'Project Wide Estimates'!$Q$20,(IF('Individual Parcel Estimate'!S31="Industrial 2",'Individual Parcel Estimate'!P31*'Project Wide Estimates'!$Q$21,(IF('Individual Parcel Estimate'!S31="Other 1",'Individual Parcel Estimate'!P31*'Project Wide Estimates'!$Q$22,(IF('Individual Parcel Estimate'!S31="Other 2",'Individual Parcel Estimate'!P31*'Project Wide Estimates'!$Q$23))))))))))))))))))))</f>
        <v>0</v>
      </c>
      <c r="R31" s="250"/>
      <c r="S31" s="122"/>
      <c r="T31" s="122"/>
      <c r="U31" s="241"/>
      <c r="V31" s="122"/>
      <c r="W31" s="211" t="b">
        <f>(IF(S31="Agricultural 1",V31*('Project Wide Estimates'!$Q$14*0.1),(IF('Individual Parcel Estimate'!S31="Agricultural 2",'Individual Parcel Estimate'!V31*('Project Wide Estimates'!$Q$15*0.1),(IF('Individual Parcel Estimate'!S31="Residential 1",'Individual Parcel Estimate'!V31*('Project Wide Estimates'!$Q$16*0.1),(IF('Individual Parcel Estimate'!S31="Residential 2",'Individual Parcel Estimate'!V31*('Project Wide Estimates'!$Q$17*0.1),(IF('Individual Parcel Estimate'!S31="Commercial 1",'Individual Parcel Estimate'!V31*('Project Wide Estimates'!$Q$18*0.1),(IF('Individual Parcel Estimate'!S31="Commercial 2",'Individual Parcel Estimate'!V31*('Project Wide Estimates'!$Q$19*0.1),(IF('Individual Parcel Estimate'!S31="Industrial 1",'Individual Parcel Estimate'!V31*('Project Wide Estimates'!$Q$20*0.1),(IF('Individual Parcel Estimate'!S31="Industrial 2",'Individual Parcel Estimate'!V31*('Project Wide Estimates'!$Q$21*0.1),(IF('Individual Parcel Estimate'!S31="Other 1",'Individual Parcel Estimate'!V31*('Project Wide Estimates'!$Q$22*0.1),(IF('Individual Parcel Estimate'!S31="Other 2",'Individual Parcel Estimate'!V31*('Project Wide Estimates'!$Q$23*0.1)))))))))))))))))))))</f>
        <v>0</v>
      </c>
      <c r="X31" s="211" t="b">
        <f>(IF(S31="Agricultural 1",'Project Wide Estimates'!$Q$14*'Individual Parcel Estimate'!P31, (IF('Individual Parcel Estimate'!S31="Agricultural 2", 'Project Wide Estimates'!$Q$15*'Individual Parcel Estimate'!P31, (IF('Individual Parcel Estimate'!S31="Residential 1", 'Project Wide Estimates'!$Q$16*'Individual Parcel Estimate'!P31, (IF('Individual Parcel Estimate'!S31="Residential 2",'Project Wide Estimates'!$Q$17*'Individual Parcel Estimate'!P31, (IF('Individual Parcel Estimate'!S31="Commercial 1",'Project Wide Estimates'!$Q$18*'Individual Parcel Estimate'!P31, (IF('Individual Parcel Estimate'!S31="Commercial 2", 'Project Wide Estimates'!$Q$19*'Individual Parcel Estimate'!P31, (IF('Individual Parcel Estimate'!S31="Industrial 1", 'Project Wide Estimates'!$Q$20*'Individual Parcel Estimate'!P31, (IF('Individual Parcel Estimate'!S31="Industrial 2", 'Project Wide Estimates'!$Q$21*'Individual Parcel Estimate'!P31, (IF('Individual Parcel Estimate'!S31="Other 1", 'Project Wide Estimates'!$Q$22*'Individual Parcel Estimate'!P31, (IF('Individual Parcel Estimate'!S31="Other 2", 'Project Wide Estimates'!$Q$23*'Individual Parcel Estimate'!P31))))))))))))))))))))</f>
        <v>0</v>
      </c>
      <c r="Y31" s="239">
        <f t="shared" si="3"/>
        <v>0</v>
      </c>
      <c r="Z31" s="211" t="b">
        <f t="shared" si="0"/>
        <v>0</v>
      </c>
      <c r="AA31" s="229"/>
      <c r="AB31" s="229"/>
      <c r="AC31" s="230"/>
      <c r="AD31" s="228"/>
      <c r="AE31" s="228"/>
      <c r="AF31" s="228"/>
      <c r="AG31" s="228"/>
      <c r="AH31" s="228"/>
      <c r="AI31" s="211">
        <f t="shared" si="1"/>
        <v>0</v>
      </c>
      <c r="AJ31" s="211">
        <f t="shared" si="2"/>
        <v>0</v>
      </c>
      <c r="AK31" s="123"/>
      <c r="AL31" s="123"/>
    </row>
    <row r="32" spans="1:38" x14ac:dyDescent="0.25">
      <c r="A32" s="120"/>
      <c r="B32" s="121"/>
      <c r="C32" s="122"/>
      <c r="D32" s="122"/>
      <c r="E32" s="122"/>
      <c r="F32" s="211" t="b">
        <f>(IF(E32="Consultant", "enter manually", (IF(C32="N", 'Project Wide Estimates'!$H$12*'Project Wide Estimates'!$E$30, (IF('Individual Parcel Estimate'!C32="I",'Project Wide Estimates'!$H$13*'Project Wide Estimates'!$E$30, (IF('Individual Parcel Estimate'!C32="II", 'Project Wide Estimates'!$H$14*'Project Wide Estimates'!$E$30, (IF('Individual Parcel Estimate'!C32="M", 'Project Wide Estimates'!$H$15*'Project Wide Estimates'!$E$30, (IF('Individual Parcel Estimate'!C32="MI", 'Project Wide Estimates'!$H$16*'Project Wide Estimates'!$E$30, (IF('Individual Parcel Estimate'!C32="C", 'Project Wide Estimates'!$H$17*'Project Wide Estimates'!$E$30, (IF('Individual Parcel Estimate'!C32="CI", 'Project Wide Estimates'!$H$18*'Project Wide Estimates'!$E$30))))))))))))))))</f>
        <v>0</v>
      </c>
      <c r="G32" s="122"/>
      <c r="H32" s="211" t="b">
        <f>(IF(G32="Consultant", "enter manually", (IF(C32="N", 'Project Wide Estimates'!$G$12*'Project Wide Estimates'!$E$30, (IF('Individual Parcel Estimate'!C32="I",'Project Wide Estimates'!$I$13*'Project Wide Estimates'!$E$30, (IF('Individual Parcel Estimate'!C32="II", 'Project Wide Estimates'!$I$14*'Project Wide Estimates'!$E$30, (IF('Individual Parcel Estimate'!C32="M", 'Project Wide Estimates'!$I$15*'Project Wide Estimates'!$E$30, (IF('Individual Parcel Estimate'!C32="MI", 'Project Wide Estimates'!$I$16*'Project Wide Estimates'!$E$30, (IF('Individual Parcel Estimate'!C32="C", 'Project Wide Estimates'!$I$17*'Project Wide Estimates'!$E$30, (IF('Individual Parcel Estimate'!C32="CI", 'Project Wide Estimates'!$I$18*'Project Wide Estimates'!$E$30))))))))))))))))</f>
        <v>0</v>
      </c>
      <c r="I32" s="122"/>
      <c r="J32" s="211" t="b">
        <f>(IF(I32="Consultant","enter manually",(IF(C32="N","na",(IF(C32="I","na",(IF(C32="II",'Project Wide Estimates'!$J$14*'Project Wide Estimates'!$E$30,(IF('Individual Parcel Estimate'!C32="M","na",(IF('Individual Parcel Estimate'!C32="MI",'Project Wide Estimates'!$J$16*'Project Wide Estimates'!$E$30,(IF('Individual Parcel Estimate'!C32="C","na",(IF('Individual Parcel Estimate'!C32="CI",'Project Wide Estimates'!$J$18*'Project Wide Estimates'!$E$30))))))))))))))))</f>
        <v>0</v>
      </c>
      <c r="K32" s="122"/>
      <c r="L32" s="211" t="b">
        <f>(IF(K32="Consultant","enter manually",(IF(C32="N","na",(IF(C32="I","na",(IF(C32="II",'Project Wide Estimates'!$K$14*'Project Wide Estimates'!$E$30,(IF('Individual Parcel Estimate'!C32="M","na",(IF('Individual Parcel Estimate'!C32="MI",'Project Wide Estimates'!$K$16*'Project Wide Estimates'!$E$30,(IF('Individual Parcel Estimate'!C32="C","na",(IF('Individual Parcel Estimate'!C32="CI",'Project Wide Estimates'!$K$18*'Project Wide Estimates'!$E$30))))))))))))))))</f>
        <v>0</v>
      </c>
      <c r="M32" s="229"/>
      <c r="N32" s="228"/>
      <c r="O32" s="211" t="b">
        <f>(IF(C32="N", 'Project Wide Estimates'!$D$12*'Project Wide Estimates'!$E$30, (IF('Individual Parcel Estimate'!C32="I", 'Project Wide Estimates'!$D$13*'Project Wide Estimates'!$E$30, (IF('Individual Parcel Estimate'!C32="II", 'Project Wide Estimates'!$D$14*'Project Wide Estimates'!$E$30, (IF('Individual Parcel Estimate'!C32="M", 'Project Wide Estimates'!$D$15*'Project Wide Estimates'!$E$30, (IF('Individual Parcel Estimate'!C32="MI", 'Project Wide Estimates'!$D$16*'Project Wide Estimates'!$E$30, (IF('Individual Parcel Estimate'!C32="C", 'Project Wide Estimates'!$D$17*'Project Wide Estimates'!$E$30, (IF('Individual Parcel Estimate'!C32="CI", 'Project Wide Estimates'!$D$18*'Project Wide Estimates'!$E$30))))))))))))))</f>
        <v>0</v>
      </c>
      <c r="P32" s="122"/>
      <c r="Q32" s="211" t="b">
        <f>(IF(S32="Agricultural 1",P32*'Project Wide Estimates'!$Q$14,(IF('Individual Parcel Estimate'!S32="Agricultural 2",'Individual Parcel Estimate'!P32*'Project Wide Estimates'!$Q$15,(IF('Individual Parcel Estimate'!S32="Residential 1",'Individual Parcel Estimate'!P32*'Project Wide Estimates'!$Q$16,(IF('Individual Parcel Estimate'!S32="Residential 2",'Individual Parcel Estimate'!P32*'Project Wide Estimates'!$Q$17,(IF('Individual Parcel Estimate'!S32="Commercial 1",'Individual Parcel Estimate'!P32*'Project Wide Estimates'!$Q$18,(IF('Individual Parcel Estimate'!S32="Commercial 2",'Individual Parcel Estimate'!P32*'Project Wide Estimates'!$Q$19,(IF('Individual Parcel Estimate'!S32="Industrial 1",'Individual Parcel Estimate'!P32*'Project Wide Estimates'!$Q$20,(IF('Individual Parcel Estimate'!S32="Industrial 2",'Individual Parcel Estimate'!P32*'Project Wide Estimates'!$Q$21,(IF('Individual Parcel Estimate'!S32="Other 1",'Individual Parcel Estimate'!P32*'Project Wide Estimates'!$Q$22,(IF('Individual Parcel Estimate'!S32="Other 2",'Individual Parcel Estimate'!P32*'Project Wide Estimates'!$Q$23))))))))))))))))))))</f>
        <v>0</v>
      </c>
      <c r="R32" s="250"/>
      <c r="S32" s="122"/>
      <c r="T32" s="122"/>
      <c r="U32" s="241"/>
      <c r="V32" s="122"/>
      <c r="W32" s="211" t="b">
        <f>(IF(S32="Agricultural 1",V32*('Project Wide Estimates'!$Q$14*0.1),(IF('Individual Parcel Estimate'!S32="Agricultural 2",'Individual Parcel Estimate'!V32*('Project Wide Estimates'!$Q$15*0.1),(IF('Individual Parcel Estimate'!S32="Residential 1",'Individual Parcel Estimate'!V32*('Project Wide Estimates'!$Q$16*0.1),(IF('Individual Parcel Estimate'!S32="Residential 2",'Individual Parcel Estimate'!V32*('Project Wide Estimates'!$Q$17*0.1),(IF('Individual Parcel Estimate'!S32="Commercial 1",'Individual Parcel Estimate'!V32*('Project Wide Estimates'!$Q$18*0.1),(IF('Individual Parcel Estimate'!S32="Commercial 2",'Individual Parcel Estimate'!V32*('Project Wide Estimates'!$Q$19*0.1),(IF('Individual Parcel Estimate'!S32="Industrial 1",'Individual Parcel Estimate'!V32*('Project Wide Estimates'!$Q$20*0.1),(IF('Individual Parcel Estimate'!S32="Industrial 2",'Individual Parcel Estimate'!V32*('Project Wide Estimates'!$Q$21*0.1),(IF('Individual Parcel Estimate'!S32="Other 1",'Individual Parcel Estimate'!V32*('Project Wide Estimates'!$Q$22*0.1),(IF('Individual Parcel Estimate'!S32="Other 2",'Individual Parcel Estimate'!V32*('Project Wide Estimates'!$Q$23*0.1)))))))))))))))))))))</f>
        <v>0</v>
      </c>
      <c r="X32" s="211" t="b">
        <f>(IF(S32="Agricultural 1",'Project Wide Estimates'!$Q$14*'Individual Parcel Estimate'!P32, (IF('Individual Parcel Estimate'!S32="Agricultural 2", 'Project Wide Estimates'!$Q$15*'Individual Parcel Estimate'!P32, (IF('Individual Parcel Estimate'!S32="Residential 1", 'Project Wide Estimates'!$Q$16*'Individual Parcel Estimate'!P32, (IF('Individual Parcel Estimate'!S32="Residential 2",'Project Wide Estimates'!$Q$17*'Individual Parcel Estimate'!P32, (IF('Individual Parcel Estimate'!S32="Commercial 1",'Project Wide Estimates'!$Q$18*'Individual Parcel Estimate'!P32, (IF('Individual Parcel Estimate'!S32="Commercial 2", 'Project Wide Estimates'!$Q$19*'Individual Parcel Estimate'!P32, (IF('Individual Parcel Estimate'!S32="Industrial 1", 'Project Wide Estimates'!$Q$20*'Individual Parcel Estimate'!P32, (IF('Individual Parcel Estimate'!S32="Industrial 2", 'Project Wide Estimates'!$Q$21*'Individual Parcel Estimate'!P32, (IF('Individual Parcel Estimate'!S32="Other 1", 'Project Wide Estimates'!$Q$22*'Individual Parcel Estimate'!P32, (IF('Individual Parcel Estimate'!S32="Other 2", 'Project Wide Estimates'!$Q$23*'Individual Parcel Estimate'!P32))))))))))))))))))))</f>
        <v>0</v>
      </c>
      <c r="Y32" s="239">
        <f t="shared" si="3"/>
        <v>0</v>
      </c>
      <c r="Z32" s="211" t="b">
        <f t="shared" si="0"/>
        <v>0</v>
      </c>
      <c r="AA32" s="229"/>
      <c r="AB32" s="229"/>
      <c r="AC32" s="230"/>
      <c r="AD32" s="228"/>
      <c r="AE32" s="228"/>
      <c r="AF32" s="228"/>
      <c r="AG32" s="228"/>
      <c r="AH32" s="228"/>
      <c r="AI32" s="211">
        <f t="shared" si="1"/>
        <v>0</v>
      </c>
      <c r="AJ32" s="211">
        <f t="shared" si="2"/>
        <v>0</v>
      </c>
      <c r="AK32" s="123"/>
      <c r="AL32" s="123"/>
    </row>
    <row r="33" spans="1:38" x14ac:dyDescent="0.25">
      <c r="A33" s="120"/>
      <c r="B33" s="121"/>
      <c r="C33" s="122"/>
      <c r="D33" s="122"/>
      <c r="E33" s="122"/>
      <c r="F33" s="211" t="b">
        <f>(IF(E33="Consultant", "enter manually", (IF(C33="N", 'Project Wide Estimates'!$H$12*'Project Wide Estimates'!$E$30, (IF('Individual Parcel Estimate'!C33="I",'Project Wide Estimates'!$H$13*'Project Wide Estimates'!$E$30, (IF('Individual Parcel Estimate'!C33="II", 'Project Wide Estimates'!$H$14*'Project Wide Estimates'!$E$30, (IF('Individual Parcel Estimate'!C33="M", 'Project Wide Estimates'!$H$15*'Project Wide Estimates'!$E$30, (IF('Individual Parcel Estimate'!C33="MI", 'Project Wide Estimates'!$H$16*'Project Wide Estimates'!$E$30, (IF('Individual Parcel Estimate'!C33="C", 'Project Wide Estimates'!$H$17*'Project Wide Estimates'!$E$30, (IF('Individual Parcel Estimate'!C33="CI", 'Project Wide Estimates'!$H$18*'Project Wide Estimates'!$E$30))))))))))))))))</f>
        <v>0</v>
      </c>
      <c r="G33" s="122"/>
      <c r="H33" s="211" t="b">
        <f>(IF(G33="Consultant", "enter manually", (IF(C33="N", 'Project Wide Estimates'!$G$12*'Project Wide Estimates'!$E$30, (IF('Individual Parcel Estimate'!C33="I",'Project Wide Estimates'!$I$13*'Project Wide Estimates'!$E$30, (IF('Individual Parcel Estimate'!C33="II", 'Project Wide Estimates'!$I$14*'Project Wide Estimates'!$E$30, (IF('Individual Parcel Estimate'!C33="M", 'Project Wide Estimates'!$I$15*'Project Wide Estimates'!$E$30, (IF('Individual Parcel Estimate'!C33="MI", 'Project Wide Estimates'!$I$16*'Project Wide Estimates'!$E$30, (IF('Individual Parcel Estimate'!C33="C", 'Project Wide Estimates'!$I$17*'Project Wide Estimates'!$E$30, (IF('Individual Parcel Estimate'!C33="CI", 'Project Wide Estimates'!$I$18*'Project Wide Estimates'!$E$30))))))))))))))))</f>
        <v>0</v>
      </c>
      <c r="I33" s="122"/>
      <c r="J33" s="211" t="b">
        <f>(IF(I33="Consultant","enter manually",(IF(C33="N","na",(IF(C33="I","na",(IF(C33="II",'Project Wide Estimates'!$J$14*'Project Wide Estimates'!$E$30,(IF('Individual Parcel Estimate'!C33="M","na",(IF('Individual Parcel Estimate'!C33="MI",'Project Wide Estimates'!$J$16*'Project Wide Estimates'!$E$30,(IF('Individual Parcel Estimate'!C33="C","na",(IF('Individual Parcel Estimate'!C33="CI",'Project Wide Estimates'!$J$18*'Project Wide Estimates'!$E$30))))))))))))))))</f>
        <v>0</v>
      </c>
      <c r="K33" s="122"/>
      <c r="L33" s="211" t="b">
        <f>(IF(K33="Consultant","enter manually",(IF(C33="N","na",(IF(C33="I","na",(IF(C33="II",'Project Wide Estimates'!$K$14*'Project Wide Estimates'!$E$30,(IF('Individual Parcel Estimate'!C33="M","na",(IF('Individual Parcel Estimate'!C33="MI",'Project Wide Estimates'!$K$16*'Project Wide Estimates'!$E$30,(IF('Individual Parcel Estimate'!C33="C","na",(IF('Individual Parcel Estimate'!C33="CI",'Project Wide Estimates'!$K$18*'Project Wide Estimates'!$E$30))))))))))))))))</f>
        <v>0</v>
      </c>
      <c r="M33" s="229"/>
      <c r="N33" s="228"/>
      <c r="O33" s="211" t="b">
        <f>(IF(C33="N", 'Project Wide Estimates'!$D$12*'Project Wide Estimates'!$E$30, (IF('Individual Parcel Estimate'!C33="I", 'Project Wide Estimates'!$D$13*'Project Wide Estimates'!$E$30, (IF('Individual Parcel Estimate'!C33="II", 'Project Wide Estimates'!$D$14*'Project Wide Estimates'!$E$30, (IF('Individual Parcel Estimate'!C33="M", 'Project Wide Estimates'!$D$15*'Project Wide Estimates'!$E$30, (IF('Individual Parcel Estimate'!C33="MI", 'Project Wide Estimates'!$D$16*'Project Wide Estimates'!$E$30, (IF('Individual Parcel Estimate'!C33="C", 'Project Wide Estimates'!$D$17*'Project Wide Estimates'!$E$30, (IF('Individual Parcel Estimate'!C33="CI", 'Project Wide Estimates'!$D$18*'Project Wide Estimates'!$E$30))))))))))))))</f>
        <v>0</v>
      </c>
      <c r="P33" s="122"/>
      <c r="Q33" s="211" t="b">
        <f>(IF(S33="Agricultural 1",P33*'Project Wide Estimates'!$Q$14,(IF('Individual Parcel Estimate'!S33="Agricultural 2",'Individual Parcel Estimate'!P33*'Project Wide Estimates'!$Q$15,(IF('Individual Parcel Estimate'!S33="Residential 1",'Individual Parcel Estimate'!P33*'Project Wide Estimates'!$Q$16,(IF('Individual Parcel Estimate'!S33="Residential 2",'Individual Parcel Estimate'!P33*'Project Wide Estimates'!$Q$17,(IF('Individual Parcel Estimate'!S33="Commercial 1",'Individual Parcel Estimate'!P33*'Project Wide Estimates'!$Q$18,(IF('Individual Parcel Estimate'!S33="Commercial 2",'Individual Parcel Estimate'!P33*'Project Wide Estimates'!$Q$19,(IF('Individual Parcel Estimate'!S33="Industrial 1",'Individual Parcel Estimate'!P33*'Project Wide Estimates'!$Q$20,(IF('Individual Parcel Estimate'!S33="Industrial 2",'Individual Parcel Estimate'!P33*'Project Wide Estimates'!$Q$21,(IF('Individual Parcel Estimate'!S33="Other 1",'Individual Parcel Estimate'!P33*'Project Wide Estimates'!$Q$22,(IF('Individual Parcel Estimate'!S33="Other 2",'Individual Parcel Estimate'!P33*'Project Wide Estimates'!$Q$23))))))))))))))))))))</f>
        <v>0</v>
      </c>
      <c r="R33" s="250"/>
      <c r="S33" s="122"/>
      <c r="T33" s="122"/>
      <c r="U33" s="241"/>
      <c r="V33" s="122"/>
      <c r="W33" s="211" t="b">
        <f>(IF(S33="Agricultural 1",V33*('Project Wide Estimates'!$Q$14*0.1),(IF('Individual Parcel Estimate'!S33="Agricultural 2",'Individual Parcel Estimate'!V33*('Project Wide Estimates'!$Q$15*0.1),(IF('Individual Parcel Estimate'!S33="Residential 1",'Individual Parcel Estimate'!V33*('Project Wide Estimates'!$Q$16*0.1),(IF('Individual Parcel Estimate'!S33="Residential 2",'Individual Parcel Estimate'!V33*('Project Wide Estimates'!$Q$17*0.1),(IF('Individual Parcel Estimate'!S33="Commercial 1",'Individual Parcel Estimate'!V33*('Project Wide Estimates'!$Q$18*0.1),(IF('Individual Parcel Estimate'!S33="Commercial 2",'Individual Parcel Estimate'!V33*('Project Wide Estimates'!$Q$19*0.1),(IF('Individual Parcel Estimate'!S33="Industrial 1",'Individual Parcel Estimate'!V33*('Project Wide Estimates'!$Q$20*0.1),(IF('Individual Parcel Estimate'!S33="Industrial 2",'Individual Parcel Estimate'!V33*('Project Wide Estimates'!$Q$21*0.1),(IF('Individual Parcel Estimate'!S33="Other 1",'Individual Parcel Estimate'!V33*('Project Wide Estimates'!$Q$22*0.1),(IF('Individual Parcel Estimate'!S33="Other 2",'Individual Parcel Estimate'!V33*('Project Wide Estimates'!$Q$23*0.1)))))))))))))))))))))</f>
        <v>0</v>
      </c>
      <c r="X33" s="211" t="b">
        <f>(IF(S33="Agricultural 1",'Project Wide Estimates'!$Q$14*'Individual Parcel Estimate'!P33, (IF('Individual Parcel Estimate'!S33="Agricultural 2", 'Project Wide Estimates'!$Q$15*'Individual Parcel Estimate'!P33, (IF('Individual Parcel Estimate'!S33="Residential 1", 'Project Wide Estimates'!$Q$16*'Individual Parcel Estimate'!P33, (IF('Individual Parcel Estimate'!S33="Residential 2",'Project Wide Estimates'!$Q$17*'Individual Parcel Estimate'!P33, (IF('Individual Parcel Estimate'!S33="Commercial 1",'Project Wide Estimates'!$Q$18*'Individual Parcel Estimate'!P33, (IF('Individual Parcel Estimate'!S33="Commercial 2", 'Project Wide Estimates'!$Q$19*'Individual Parcel Estimate'!P33, (IF('Individual Parcel Estimate'!S33="Industrial 1", 'Project Wide Estimates'!$Q$20*'Individual Parcel Estimate'!P33, (IF('Individual Parcel Estimate'!S33="Industrial 2", 'Project Wide Estimates'!$Q$21*'Individual Parcel Estimate'!P33, (IF('Individual Parcel Estimate'!S33="Other 1", 'Project Wide Estimates'!$Q$22*'Individual Parcel Estimate'!P33, (IF('Individual Parcel Estimate'!S33="Other 2", 'Project Wide Estimates'!$Q$23*'Individual Parcel Estimate'!P33))))))))))))))))))))</f>
        <v>0</v>
      </c>
      <c r="Y33" s="239">
        <f t="shared" si="3"/>
        <v>0</v>
      </c>
      <c r="Z33" s="211" t="b">
        <f t="shared" si="0"/>
        <v>0</v>
      </c>
      <c r="AA33" s="229"/>
      <c r="AB33" s="229"/>
      <c r="AC33" s="230"/>
      <c r="AD33" s="228"/>
      <c r="AE33" s="228"/>
      <c r="AF33" s="228"/>
      <c r="AG33" s="228"/>
      <c r="AH33" s="228"/>
      <c r="AI33" s="211">
        <f t="shared" si="1"/>
        <v>0</v>
      </c>
      <c r="AJ33" s="211">
        <f t="shared" si="2"/>
        <v>0</v>
      </c>
      <c r="AK33" s="123"/>
      <c r="AL33" s="123"/>
    </row>
    <row r="34" spans="1:38" x14ac:dyDescent="0.25">
      <c r="A34" s="120"/>
      <c r="B34" s="121"/>
      <c r="C34" s="122"/>
      <c r="D34" s="122"/>
      <c r="E34" s="122"/>
      <c r="F34" s="211" t="b">
        <f>(IF(E34="Consultant", "enter manually", (IF(C34="N", 'Project Wide Estimates'!$H$12*'Project Wide Estimates'!$E$30, (IF('Individual Parcel Estimate'!C34="I",'Project Wide Estimates'!$H$13*'Project Wide Estimates'!$E$30, (IF('Individual Parcel Estimate'!C34="II", 'Project Wide Estimates'!$H$14*'Project Wide Estimates'!$E$30, (IF('Individual Parcel Estimate'!C34="M", 'Project Wide Estimates'!$H$15*'Project Wide Estimates'!$E$30, (IF('Individual Parcel Estimate'!C34="MI", 'Project Wide Estimates'!$H$16*'Project Wide Estimates'!$E$30, (IF('Individual Parcel Estimate'!C34="C", 'Project Wide Estimates'!$H$17*'Project Wide Estimates'!$E$30, (IF('Individual Parcel Estimate'!C34="CI", 'Project Wide Estimates'!$H$18*'Project Wide Estimates'!$E$30))))))))))))))))</f>
        <v>0</v>
      </c>
      <c r="G34" s="122"/>
      <c r="H34" s="211" t="b">
        <f>(IF(G34="Consultant", "enter manually", (IF(C34="N", 'Project Wide Estimates'!$G$12*'Project Wide Estimates'!$E$30, (IF('Individual Parcel Estimate'!C34="I",'Project Wide Estimates'!$I$13*'Project Wide Estimates'!$E$30, (IF('Individual Parcel Estimate'!C34="II", 'Project Wide Estimates'!$I$14*'Project Wide Estimates'!$E$30, (IF('Individual Parcel Estimate'!C34="M", 'Project Wide Estimates'!$I$15*'Project Wide Estimates'!$E$30, (IF('Individual Parcel Estimate'!C34="MI", 'Project Wide Estimates'!$I$16*'Project Wide Estimates'!$E$30, (IF('Individual Parcel Estimate'!C34="C", 'Project Wide Estimates'!$I$17*'Project Wide Estimates'!$E$30, (IF('Individual Parcel Estimate'!C34="CI", 'Project Wide Estimates'!$I$18*'Project Wide Estimates'!$E$30))))))))))))))))</f>
        <v>0</v>
      </c>
      <c r="I34" s="122"/>
      <c r="J34" s="211" t="b">
        <f>(IF(I34="Consultant","enter manually",(IF(C34="N","na",(IF(C34="I","na",(IF(C34="II",'Project Wide Estimates'!$J$14*'Project Wide Estimates'!$E$30,(IF('Individual Parcel Estimate'!C34="M","na",(IF('Individual Parcel Estimate'!C34="MI",'Project Wide Estimates'!$J$16*'Project Wide Estimates'!$E$30,(IF('Individual Parcel Estimate'!C34="C","na",(IF('Individual Parcel Estimate'!C34="CI",'Project Wide Estimates'!$J$18*'Project Wide Estimates'!$E$30))))))))))))))))</f>
        <v>0</v>
      </c>
      <c r="K34" s="122"/>
      <c r="L34" s="211" t="b">
        <f>(IF(K34="Consultant","enter manually",(IF(C34="N","na",(IF(C34="I","na",(IF(C34="II",'Project Wide Estimates'!$K$14*'Project Wide Estimates'!$E$30,(IF('Individual Parcel Estimate'!C34="M","na",(IF('Individual Parcel Estimate'!C34="MI",'Project Wide Estimates'!$K$16*'Project Wide Estimates'!$E$30,(IF('Individual Parcel Estimate'!C34="C","na",(IF('Individual Parcel Estimate'!C34="CI",'Project Wide Estimates'!$K$18*'Project Wide Estimates'!$E$30))))))))))))))))</f>
        <v>0</v>
      </c>
      <c r="M34" s="229"/>
      <c r="N34" s="228"/>
      <c r="O34" s="211" t="b">
        <f>(IF(C34="N", 'Project Wide Estimates'!$D$12*'Project Wide Estimates'!$E$30, (IF('Individual Parcel Estimate'!C34="I", 'Project Wide Estimates'!$D$13*'Project Wide Estimates'!$E$30, (IF('Individual Parcel Estimate'!C34="II", 'Project Wide Estimates'!$D$14*'Project Wide Estimates'!$E$30, (IF('Individual Parcel Estimate'!C34="M", 'Project Wide Estimates'!$D$15*'Project Wide Estimates'!$E$30, (IF('Individual Parcel Estimate'!C34="MI", 'Project Wide Estimates'!$D$16*'Project Wide Estimates'!$E$30, (IF('Individual Parcel Estimate'!C34="C", 'Project Wide Estimates'!$D$17*'Project Wide Estimates'!$E$30, (IF('Individual Parcel Estimate'!C34="CI", 'Project Wide Estimates'!$D$18*'Project Wide Estimates'!$E$30))))))))))))))</f>
        <v>0</v>
      </c>
      <c r="P34" s="122"/>
      <c r="Q34" s="211" t="b">
        <f>(IF(S34="Agricultural 1",P34*'Project Wide Estimates'!$Q$14,(IF('Individual Parcel Estimate'!S34="Agricultural 2",'Individual Parcel Estimate'!P34*'Project Wide Estimates'!$Q$15,(IF('Individual Parcel Estimate'!S34="Residential 1",'Individual Parcel Estimate'!P34*'Project Wide Estimates'!$Q$16,(IF('Individual Parcel Estimate'!S34="Residential 2",'Individual Parcel Estimate'!P34*'Project Wide Estimates'!$Q$17,(IF('Individual Parcel Estimate'!S34="Commercial 1",'Individual Parcel Estimate'!P34*'Project Wide Estimates'!$Q$18,(IF('Individual Parcel Estimate'!S34="Commercial 2",'Individual Parcel Estimate'!P34*'Project Wide Estimates'!$Q$19,(IF('Individual Parcel Estimate'!S34="Industrial 1",'Individual Parcel Estimate'!P34*'Project Wide Estimates'!$Q$20,(IF('Individual Parcel Estimate'!S34="Industrial 2",'Individual Parcel Estimate'!P34*'Project Wide Estimates'!$Q$21,(IF('Individual Parcel Estimate'!S34="Other 1",'Individual Parcel Estimate'!P34*'Project Wide Estimates'!$Q$22,(IF('Individual Parcel Estimate'!S34="Other 2",'Individual Parcel Estimate'!P34*'Project Wide Estimates'!$Q$23))))))))))))))))))))</f>
        <v>0</v>
      </c>
      <c r="R34" s="250"/>
      <c r="S34" s="122"/>
      <c r="T34" s="122"/>
      <c r="U34" s="241"/>
      <c r="V34" s="122"/>
      <c r="W34" s="211" t="b">
        <f>(IF(S34="Agricultural 1",V34*('Project Wide Estimates'!$Q$14*0.1),(IF('Individual Parcel Estimate'!S34="Agricultural 2",'Individual Parcel Estimate'!V34*('Project Wide Estimates'!$Q$15*0.1),(IF('Individual Parcel Estimate'!S34="Residential 1",'Individual Parcel Estimate'!V34*('Project Wide Estimates'!$Q$16*0.1),(IF('Individual Parcel Estimate'!S34="Residential 2",'Individual Parcel Estimate'!V34*('Project Wide Estimates'!$Q$17*0.1),(IF('Individual Parcel Estimate'!S34="Commercial 1",'Individual Parcel Estimate'!V34*('Project Wide Estimates'!$Q$18*0.1),(IF('Individual Parcel Estimate'!S34="Commercial 2",'Individual Parcel Estimate'!V34*('Project Wide Estimates'!$Q$19*0.1),(IF('Individual Parcel Estimate'!S34="Industrial 1",'Individual Parcel Estimate'!V34*('Project Wide Estimates'!$Q$20*0.1),(IF('Individual Parcel Estimate'!S34="Industrial 2",'Individual Parcel Estimate'!V34*('Project Wide Estimates'!$Q$21*0.1),(IF('Individual Parcel Estimate'!S34="Other 1",'Individual Parcel Estimate'!V34*('Project Wide Estimates'!$Q$22*0.1),(IF('Individual Parcel Estimate'!S34="Other 2",'Individual Parcel Estimate'!V34*('Project Wide Estimates'!$Q$23*0.1)))))))))))))))))))))</f>
        <v>0</v>
      </c>
      <c r="X34" s="211" t="b">
        <f>(IF(S34="Agricultural 1",'Project Wide Estimates'!$Q$14*'Individual Parcel Estimate'!P34, (IF('Individual Parcel Estimate'!S34="Agricultural 2", 'Project Wide Estimates'!$Q$15*'Individual Parcel Estimate'!P34, (IF('Individual Parcel Estimate'!S34="Residential 1", 'Project Wide Estimates'!$Q$16*'Individual Parcel Estimate'!P34, (IF('Individual Parcel Estimate'!S34="Residential 2",'Project Wide Estimates'!$Q$17*'Individual Parcel Estimate'!P34, (IF('Individual Parcel Estimate'!S34="Commercial 1",'Project Wide Estimates'!$Q$18*'Individual Parcel Estimate'!P34, (IF('Individual Parcel Estimate'!S34="Commercial 2", 'Project Wide Estimates'!$Q$19*'Individual Parcel Estimate'!P34, (IF('Individual Parcel Estimate'!S34="Industrial 1", 'Project Wide Estimates'!$Q$20*'Individual Parcel Estimate'!P34, (IF('Individual Parcel Estimate'!S34="Industrial 2", 'Project Wide Estimates'!$Q$21*'Individual Parcel Estimate'!P34, (IF('Individual Parcel Estimate'!S34="Other 1", 'Project Wide Estimates'!$Q$22*'Individual Parcel Estimate'!P34, (IF('Individual Parcel Estimate'!S34="Other 2", 'Project Wide Estimates'!$Q$23*'Individual Parcel Estimate'!P34))))))))))))))))))))</f>
        <v>0</v>
      </c>
      <c r="Y34" s="239">
        <f t="shared" si="3"/>
        <v>0</v>
      </c>
      <c r="Z34" s="211" t="b">
        <f t="shared" ref="Z34:Z45" si="4">W34</f>
        <v>0</v>
      </c>
      <c r="AA34" s="229"/>
      <c r="AB34" s="229"/>
      <c r="AC34" s="230"/>
      <c r="AD34" s="228"/>
      <c r="AE34" s="228"/>
      <c r="AF34" s="228"/>
      <c r="AG34" s="228"/>
      <c r="AH34" s="228"/>
      <c r="AI34" s="211">
        <f t="shared" ref="AI34:AI45" si="5">SUM(X34:AA34)*0.2</f>
        <v>0</v>
      </c>
      <c r="AJ34" s="211">
        <f t="shared" ref="AJ34:AJ45" si="6">SUM(X34,Z34,AA34,AD34,AE34,AF34,AG34,AH34,AI34)</f>
        <v>0</v>
      </c>
      <c r="AK34" s="123"/>
      <c r="AL34" s="123"/>
    </row>
    <row r="35" spans="1:38" x14ac:dyDescent="0.25">
      <c r="A35" s="120"/>
      <c r="B35" s="121"/>
      <c r="C35" s="122"/>
      <c r="D35" s="122"/>
      <c r="E35" s="122"/>
      <c r="F35" s="211" t="b">
        <f>(IF(E35="Consultant", "enter manually", (IF(C35="N", 'Project Wide Estimates'!$H$12*'Project Wide Estimates'!$E$30, (IF('Individual Parcel Estimate'!C35="I",'Project Wide Estimates'!$H$13*'Project Wide Estimates'!$E$30, (IF('Individual Parcel Estimate'!C35="II", 'Project Wide Estimates'!$H$14*'Project Wide Estimates'!$E$30, (IF('Individual Parcel Estimate'!C35="M", 'Project Wide Estimates'!$H$15*'Project Wide Estimates'!$E$30, (IF('Individual Parcel Estimate'!C35="MI", 'Project Wide Estimates'!$H$16*'Project Wide Estimates'!$E$30, (IF('Individual Parcel Estimate'!C35="C", 'Project Wide Estimates'!$H$17*'Project Wide Estimates'!$E$30, (IF('Individual Parcel Estimate'!C35="CI", 'Project Wide Estimates'!$H$18*'Project Wide Estimates'!$E$30))))))))))))))))</f>
        <v>0</v>
      </c>
      <c r="G35" s="122"/>
      <c r="H35" s="211" t="b">
        <f>(IF(G35="Consultant", "enter manually", (IF(C35="N", 'Project Wide Estimates'!$G$12*'Project Wide Estimates'!$E$30, (IF('Individual Parcel Estimate'!C35="I",'Project Wide Estimates'!$I$13*'Project Wide Estimates'!$E$30, (IF('Individual Parcel Estimate'!C35="II", 'Project Wide Estimates'!$I$14*'Project Wide Estimates'!$E$30, (IF('Individual Parcel Estimate'!C35="M", 'Project Wide Estimates'!$I$15*'Project Wide Estimates'!$E$30, (IF('Individual Parcel Estimate'!C35="MI", 'Project Wide Estimates'!$I$16*'Project Wide Estimates'!$E$30, (IF('Individual Parcel Estimate'!C35="C", 'Project Wide Estimates'!$I$17*'Project Wide Estimates'!$E$30, (IF('Individual Parcel Estimate'!C35="CI", 'Project Wide Estimates'!$I$18*'Project Wide Estimates'!$E$30))))))))))))))))</f>
        <v>0</v>
      </c>
      <c r="I35" s="122"/>
      <c r="J35" s="211" t="b">
        <f>(IF(I35="Consultant","enter manually",(IF(C35="N","na",(IF(C35="I","na",(IF(C35="II",'Project Wide Estimates'!$J$14*'Project Wide Estimates'!$E$30,(IF('Individual Parcel Estimate'!C35="M","na",(IF('Individual Parcel Estimate'!C35="MI",'Project Wide Estimates'!$J$16*'Project Wide Estimates'!$E$30,(IF('Individual Parcel Estimate'!C35="C","na",(IF('Individual Parcel Estimate'!C35="CI",'Project Wide Estimates'!$J$18*'Project Wide Estimates'!$E$30))))))))))))))))</f>
        <v>0</v>
      </c>
      <c r="K35" s="122"/>
      <c r="L35" s="211" t="b">
        <f>(IF(K35="Consultant","enter manually",(IF(C35="N","na",(IF(C35="I","na",(IF(C35="II",'Project Wide Estimates'!$K$14*'Project Wide Estimates'!$E$30,(IF('Individual Parcel Estimate'!C35="M","na",(IF('Individual Parcel Estimate'!C35="MI",'Project Wide Estimates'!$K$16*'Project Wide Estimates'!$E$30,(IF('Individual Parcel Estimate'!C35="C","na",(IF('Individual Parcel Estimate'!C35="CI",'Project Wide Estimates'!$K$18*'Project Wide Estimates'!$E$30))))))))))))))))</f>
        <v>0</v>
      </c>
      <c r="M35" s="229"/>
      <c r="N35" s="228"/>
      <c r="O35" s="211" t="b">
        <f>(IF(C35="N", 'Project Wide Estimates'!$D$12*'Project Wide Estimates'!$E$30, (IF('Individual Parcel Estimate'!C35="I", 'Project Wide Estimates'!$D$13*'Project Wide Estimates'!$E$30, (IF('Individual Parcel Estimate'!C35="II", 'Project Wide Estimates'!$D$14*'Project Wide Estimates'!$E$30, (IF('Individual Parcel Estimate'!C35="M", 'Project Wide Estimates'!$D$15*'Project Wide Estimates'!$E$30, (IF('Individual Parcel Estimate'!C35="MI", 'Project Wide Estimates'!$D$16*'Project Wide Estimates'!$E$30, (IF('Individual Parcel Estimate'!C35="C", 'Project Wide Estimates'!$D$17*'Project Wide Estimates'!$E$30, (IF('Individual Parcel Estimate'!C35="CI", 'Project Wide Estimates'!$D$18*'Project Wide Estimates'!$E$30))))))))))))))</f>
        <v>0</v>
      </c>
      <c r="P35" s="122"/>
      <c r="Q35" s="211" t="b">
        <f>(IF(S35="Agricultural 1",P35*'Project Wide Estimates'!$Q$14,(IF('Individual Parcel Estimate'!S35="Agricultural 2",'Individual Parcel Estimate'!P35*'Project Wide Estimates'!$Q$15,(IF('Individual Parcel Estimate'!S35="Residential 1",'Individual Parcel Estimate'!P35*'Project Wide Estimates'!$Q$16,(IF('Individual Parcel Estimate'!S35="Residential 2",'Individual Parcel Estimate'!P35*'Project Wide Estimates'!$Q$17,(IF('Individual Parcel Estimate'!S35="Commercial 1",'Individual Parcel Estimate'!P35*'Project Wide Estimates'!$Q$18,(IF('Individual Parcel Estimate'!S35="Commercial 2",'Individual Parcel Estimate'!P35*'Project Wide Estimates'!$Q$19,(IF('Individual Parcel Estimate'!S35="Industrial 1",'Individual Parcel Estimate'!P35*'Project Wide Estimates'!$Q$20,(IF('Individual Parcel Estimate'!S35="Industrial 2",'Individual Parcel Estimate'!P35*'Project Wide Estimates'!$Q$21,(IF('Individual Parcel Estimate'!S35="Other 1",'Individual Parcel Estimate'!P35*'Project Wide Estimates'!$Q$22,(IF('Individual Parcel Estimate'!S35="Other 2",'Individual Parcel Estimate'!P35*'Project Wide Estimates'!$Q$23))))))))))))))))))))</f>
        <v>0</v>
      </c>
      <c r="R35" s="250"/>
      <c r="S35" s="122"/>
      <c r="T35" s="122"/>
      <c r="U35" s="241"/>
      <c r="V35" s="122"/>
      <c r="W35" s="211" t="b">
        <f>(IF(S35="Agricultural 1",V35*('Project Wide Estimates'!$Q$14*0.1),(IF('Individual Parcel Estimate'!S35="Agricultural 2",'Individual Parcel Estimate'!V35*('Project Wide Estimates'!$Q$15*0.1),(IF('Individual Parcel Estimate'!S35="Residential 1",'Individual Parcel Estimate'!V35*('Project Wide Estimates'!$Q$16*0.1),(IF('Individual Parcel Estimate'!S35="Residential 2",'Individual Parcel Estimate'!V35*('Project Wide Estimates'!$Q$17*0.1),(IF('Individual Parcel Estimate'!S35="Commercial 1",'Individual Parcel Estimate'!V35*('Project Wide Estimates'!$Q$18*0.1),(IF('Individual Parcel Estimate'!S35="Commercial 2",'Individual Parcel Estimate'!V35*('Project Wide Estimates'!$Q$19*0.1),(IF('Individual Parcel Estimate'!S35="Industrial 1",'Individual Parcel Estimate'!V35*('Project Wide Estimates'!$Q$20*0.1),(IF('Individual Parcel Estimate'!S35="Industrial 2",'Individual Parcel Estimate'!V35*('Project Wide Estimates'!$Q$21*0.1),(IF('Individual Parcel Estimate'!S35="Other 1",'Individual Parcel Estimate'!V35*('Project Wide Estimates'!$Q$22*0.1),(IF('Individual Parcel Estimate'!S35="Other 2",'Individual Parcel Estimate'!V35*('Project Wide Estimates'!$Q$23*0.1)))))))))))))))))))))</f>
        <v>0</v>
      </c>
      <c r="X35" s="211" t="b">
        <f>(IF(S35="Agricultural 1",'Project Wide Estimates'!$Q$14*'Individual Parcel Estimate'!P35, (IF('Individual Parcel Estimate'!S35="Agricultural 2", 'Project Wide Estimates'!$Q$15*'Individual Parcel Estimate'!P35, (IF('Individual Parcel Estimate'!S35="Residential 1", 'Project Wide Estimates'!$Q$16*'Individual Parcel Estimate'!P35, (IF('Individual Parcel Estimate'!S35="Residential 2",'Project Wide Estimates'!$Q$17*'Individual Parcel Estimate'!P35, (IF('Individual Parcel Estimate'!S35="Commercial 1",'Project Wide Estimates'!$Q$18*'Individual Parcel Estimate'!P35, (IF('Individual Parcel Estimate'!S35="Commercial 2", 'Project Wide Estimates'!$Q$19*'Individual Parcel Estimate'!P35, (IF('Individual Parcel Estimate'!S35="Industrial 1", 'Project Wide Estimates'!$Q$20*'Individual Parcel Estimate'!P35, (IF('Individual Parcel Estimate'!S35="Industrial 2", 'Project Wide Estimates'!$Q$21*'Individual Parcel Estimate'!P35, (IF('Individual Parcel Estimate'!S35="Other 1", 'Project Wide Estimates'!$Q$22*'Individual Parcel Estimate'!P35, (IF('Individual Parcel Estimate'!S35="Other 2", 'Project Wide Estimates'!$Q$23*'Individual Parcel Estimate'!P35))))))))))))))))))))</f>
        <v>0</v>
      </c>
      <c r="Y35" s="239">
        <f t="shared" si="3"/>
        <v>0</v>
      </c>
      <c r="Z35" s="211" t="b">
        <f t="shared" si="4"/>
        <v>0</v>
      </c>
      <c r="AA35" s="229"/>
      <c r="AB35" s="229"/>
      <c r="AC35" s="230"/>
      <c r="AD35" s="228"/>
      <c r="AE35" s="228"/>
      <c r="AF35" s="228"/>
      <c r="AG35" s="228"/>
      <c r="AH35" s="228"/>
      <c r="AI35" s="211">
        <f t="shared" si="5"/>
        <v>0</v>
      </c>
      <c r="AJ35" s="211">
        <f t="shared" si="6"/>
        <v>0</v>
      </c>
      <c r="AK35" s="123"/>
      <c r="AL35" s="123"/>
    </row>
    <row r="36" spans="1:38" x14ac:dyDescent="0.25">
      <c r="A36" s="120"/>
      <c r="B36" s="121"/>
      <c r="C36" s="122"/>
      <c r="D36" s="122"/>
      <c r="E36" s="122"/>
      <c r="F36" s="211" t="b">
        <f>(IF(E36="Consultant", "enter manually", (IF(C36="N", 'Project Wide Estimates'!$H$12*'Project Wide Estimates'!$E$30, (IF('Individual Parcel Estimate'!C36="I",'Project Wide Estimates'!$H$13*'Project Wide Estimates'!$E$30, (IF('Individual Parcel Estimate'!C36="II", 'Project Wide Estimates'!$H$14*'Project Wide Estimates'!$E$30, (IF('Individual Parcel Estimate'!C36="M", 'Project Wide Estimates'!$H$15*'Project Wide Estimates'!$E$30, (IF('Individual Parcel Estimate'!C36="MI", 'Project Wide Estimates'!$H$16*'Project Wide Estimates'!$E$30, (IF('Individual Parcel Estimate'!C36="C", 'Project Wide Estimates'!$H$17*'Project Wide Estimates'!$E$30, (IF('Individual Parcel Estimate'!C36="CI", 'Project Wide Estimates'!$H$18*'Project Wide Estimates'!$E$30))))))))))))))))</f>
        <v>0</v>
      </c>
      <c r="G36" s="122"/>
      <c r="H36" s="211" t="b">
        <f>(IF(G36="Consultant", "enter manually", (IF(C36="N", 'Project Wide Estimates'!$G$12*'Project Wide Estimates'!$E$30, (IF('Individual Parcel Estimate'!C36="I",'Project Wide Estimates'!$I$13*'Project Wide Estimates'!$E$30, (IF('Individual Parcel Estimate'!C36="II", 'Project Wide Estimates'!$I$14*'Project Wide Estimates'!$E$30, (IF('Individual Parcel Estimate'!C36="M", 'Project Wide Estimates'!$I$15*'Project Wide Estimates'!$E$30, (IF('Individual Parcel Estimate'!C36="MI", 'Project Wide Estimates'!$I$16*'Project Wide Estimates'!$E$30, (IF('Individual Parcel Estimate'!C36="C", 'Project Wide Estimates'!$I$17*'Project Wide Estimates'!$E$30, (IF('Individual Parcel Estimate'!C36="CI", 'Project Wide Estimates'!$I$18*'Project Wide Estimates'!$E$30))))))))))))))))</f>
        <v>0</v>
      </c>
      <c r="I36" s="122"/>
      <c r="J36" s="211" t="b">
        <f>(IF(I36="Consultant","enter manually",(IF(C36="N","na",(IF(C36="I","na",(IF(C36="II",'Project Wide Estimates'!$J$14*'Project Wide Estimates'!$E$30,(IF('Individual Parcel Estimate'!C36="M","na",(IF('Individual Parcel Estimate'!C36="MI",'Project Wide Estimates'!$J$16*'Project Wide Estimates'!$E$30,(IF('Individual Parcel Estimate'!C36="C","na",(IF('Individual Parcel Estimate'!C36="CI",'Project Wide Estimates'!$J$18*'Project Wide Estimates'!$E$30))))))))))))))))</f>
        <v>0</v>
      </c>
      <c r="K36" s="122"/>
      <c r="L36" s="211" t="b">
        <f>(IF(K36="Consultant","enter manually",(IF(C36="N","na",(IF(C36="I","na",(IF(C36="II",'Project Wide Estimates'!$K$14*'Project Wide Estimates'!$E$30,(IF('Individual Parcel Estimate'!C36="M","na",(IF('Individual Parcel Estimate'!C36="MI",'Project Wide Estimates'!$K$16*'Project Wide Estimates'!$E$30,(IF('Individual Parcel Estimate'!C36="C","na",(IF('Individual Parcel Estimate'!C36="CI",'Project Wide Estimates'!$K$18*'Project Wide Estimates'!$E$30))))))))))))))))</f>
        <v>0</v>
      </c>
      <c r="M36" s="229"/>
      <c r="N36" s="228"/>
      <c r="O36" s="211" t="b">
        <f>(IF(C36="N", 'Project Wide Estimates'!$D$12*'Project Wide Estimates'!$E$30, (IF('Individual Parcel Estimate'!C36="I", 'Project Wide Estimates'!$D$13*'Project Wide Estimates'!$E$30, (IF('Individual Parcel Estimate'!C36="II", 'Project Wide Estimates'!$D$14*'Project Wide Estimates'!$E$30, (IF('Individual Parcel Estimate'!C36="M", 'Project Wide Estimates'!$D$15*'Project Wide Estimates'!$E$30, (IF('Individual Parcel Estimate'!C36="MI", 'Project Wide Estimates'!$D$16*'Project Wide Estimates'!$E$30, (IF('Individual Parcel Estimate'!C36="C", 'Project Wide Estimates'!$D$17*'Project Wide Estimates'!$E$30, (IF('Individual Parcel Estimate'!C36="CI", 'Project Wide Estimates'!$D$18*'Project Wide Estimates'!$E$30))))))))))))))</f>
        <v>0</v>
      </c>
      <c r="P36" s="122"/>
      <c r="Q36" s="211" t="b">
        <f>(IF(S36="Agricultural 1",P36*'Project Wide Estimates'!$Q$14,(IF('Individual Parcel Estimate'!S36="Agricultural 2",'Individual Parcel Estimate'!P36*'Project Wide Estimates'!$Q$15,(IF('Individual Parcel Estimate'!S36="Residential 1",'Individual Parcel Estimate'!P36*'Project Wide Estimates'!$Q$16,(IF('Individual Parcel Estimate'!S36="Residential 2",'Individual Parcel Estimate'!P36*'Project Wide Estimates'!$Q$17,(IF('Individual Parcel Estimate'!S36="Commercial 1",'Individual Parcel Estimate'!P36*'Project Wide Estimates'!$Q$18,(IF('Individual Parcel Estimate'!S36="Commercial 2",'Individual Parcel Estimate'!P36*'Project Wide Estimates'!$Q$19,(IF('Individual Parcel Estimate'!S36="Industrial 1",'Individual Parcel Estimate'!P36*'Project Wide Estimates'!$Q$20,(IF('Individual Parcel Estimate'!S36="Industrial 2",'Individual Parcel Estimate'!P36*'Project Wide Estimates'!$Q$21,(IF('Individual Parcel Estimate'!S36="Other 1",'Individual Parcel Estimate'!P36*'Project Wide Estimates'!$Q$22,(IF('Individual Parcel Estimate'!S36="Other 2",'Individual Parcel Estimate'!P36*'Project Wide Estimates'!$Q$23))))))))))))))))))))</f>
        <v>0</v>
      </c>
      <c r="R36" s="250"/>
      <c r="S36" s="122"/>
      <c r="T36" s="122"/>
      <c r="U36" s="241"/>
      <c r="V36" s="122"/>
      <c r="W36" s="211" t="b">
        <f>(IF(S36="Agricultural 1",V36*('Project Wide Estimates'!$Q$14*0.1),(IF('Individual Parcel Estimate'!S36="Agricultural 2",'Individual Parcel Estimate'!V36*('Project Wide Estimates'!$Q$15*0.1),(IF('Individual Parcel Estimate'!S36="Residential 1",'Individual Parcel Estimate'!V36*('Project Wide Estimates'!$Q$16*0.1),(IF('Individual Parcel Estimate'!S36="Residential 2",'Individual Parcel Estimate'!V36*('Project Wide Estimates'!$Q$17*0.1),(IF('Individual Parcel Estimate'!S36="Commercial 1",'Individual Parcel Estimate'!V36*('Project Wide Estimates'!$Q$18*0.1),(IF('Individual Parcel Estimate'!S36="Commercial 2",'Individual Parcel Estimate'!V36*('Project Wide Estimates'!$Q$19*0.1),(IF('Individual Parcel Estimate'!S36="Industrial 1",'Individual Parcel Estimate'!V36*('Project Wide Estimates'!$Q$20*0.1),(IF('Individual Parcel Estimate'!S36="Industrial 2",'Individual Parcel Estimate'!V36*('Project Wide Estimates'!$Q$21*0.1),(IF('Individual Parcel Estimate'!S36="Other 1",'Individual Parcel Estimate'!V36*('Project Wide Estimates'!$Q$22*0.1),(IF('Individual Parcel Estimate'!S36="Other 2",'Individual Parcel Estimate'!V36*('Project Wide Estimates'!$Q$23*0.1)))))))))))))))))))))</f>
        <v>0</v>
      </c>
      <c r="X36" s="211" t="b">
        <f>(IF(S36="Agricultural 1",'Project Wide Estimates'!$Q$14*'Individual Parcel Estimate'!P36, (IF('Individual Parcel Estimate'!S36="Agricultural 2", 'Project Wide Estimates'!$Q$15*'Individual Parcel Estimate'!P36, (IF('Individual Parcel Estimate'!S36="Residential 1", 'Project Wide Estimates'!$Q$16*'Individual Parcel Estimate'!P36, (IF('Individual Parcel Estimate'!S36="Residential 2",'Project Wide Estimates'!$Q$17*'Individual Parcel Estimate'!P36, (IF('Individual Parcel Estimate'!S36="Commercial 1",'Project Wide Estimates'!$Q$18*'Individual Parcel Estimate'!P36, (IF('Individual Parcel Estimate'!S36="Commercial 2", 'Project Wide Estimates'!$Q$19*'Individual Parcel Estimate'!P36, (IF('Individual Parcel Estimate'!S36="Industrial 1", 'Project Wide Estimates'!$Q$20*'Individual Parcel Estimate'!P36, (IF('Individual Parcel Estimate'!S36="Industrial 2", 'Project Wide Estimates'!$Q$21*'Individual Parcel Estimate'!P36, (IF('Individual Parcel Estimate'!S36="Other 1", 'Project Wide Estimates'!$Q$22*'Individual Parcel Estimate'!P36, (IF('Individual Parcel Estimate'!S36="Other 2", 'Project Wide Estimates'!$Q$23*'Individual Parcel Estimate'!P36))))))))))))))))))))</f>
        <v>0</v>
      </c>
      <c r="Y36" s="239">
        <f t="shared" si="3"/>
        <v>0</v>
      </c>
      <c r="Z36" s="211" t="b">
        <f t="shared" si="4"/>
        <v>0</v>
      </c>
      <c r="AA36" s="229"/>
      <c r="AB36" s="229"/>
      <c r="AC36" s="230"/>
      <c r="AD36" s="228"/>
      <c r="AE36" s="228"/>
      <c r="AF36" s="228"/>
      <c r="AG36" s="228"/>
      <c r="AH36" s="228"/>
      <c r="AI36" s="211">
        <f t="shared" si="5"/>
        <v>0</v>
      </c>
      <c r="AJ36" s="211">
        <f t="shared" si="6"/>
        <v>0</v>
      </c>
      <c r="AK36" s="123"/>
      <c r="AL36" s="123"/>
    </row>
    <row r="37" spans="1:38" x14ac:dyDescent="0.25">
      <c r="A37" s="120"/>
      <c r="B37" s="121"/>
      <c r="C37" s="122"/>
      <c r="D37" s="122"/>
      <c r="E37" s="122"/>
      <c r="F37" s="211" t="b">
        <f>(IF(E37="Consultant", "enter manually", (IF(C37="N", 'Project Wide Estimates'!$H$12*'Project Wide Estimates'!$E$30, (IF('Individual Parcel Estimate'!C37="I",'Project Wide Estimates'!$H$13*'Project Wide Estimates'!$E$30, (IF('Individual Parcel Estimate'!C37="II", 'Project Wide Estimates'!$H$14*'Project Wide Estimates'!$E$30, (IF('Individual Parcel Estimate'!C37="M", 'Project Wide Estimates'!$H$15*'Project Wide Estimates'!$E$30, (IF('Individual Parcel Estimate'!C37="MI", 'Project Wide Estimates'!$H$16*'Project Wide Estimates'!$E$30, (IF('Individual Parcel Estimate'!C37="C", 'Project Wide Estimates'!$H$17*'Project Wide Estimates'!$E$30, (IF('Individual Parcel Estimate'!C37="CI", 'Project Wide Estimates'!$H$18*'Project Wide Estimates'!$E$30))))))))))))))))</f>
        <v>0</v>
      </c>
      <c r="G37" s="122"/>
      <c r="H37" s="211" t="b">
        <f>(IF(G37="Consultant", "enter manually", (IF(C37="N", 'Project Wide Estimates'!$G$12*'Project Wide Estimates'!$E$30, (IF('Individual Parcel Estimate'!C37="I",'Project Wide Estimates'!$I$13*'Project Wide Estimates'!$E$30, (IF('Individual Parcel Estimate'!C37="II", 'Project Wide Estimates'!$I$14*'Project Wide Estimates'!$E$30, (IF('Individual Parcel Estimate'!C37="M", 'Project Wide Estimates'!$I$15*'Project Wide Estimates'!$E$30, (IF('Individual Parcel Estimate'!C37="MI", 'Project Wide Estimates'!$I$16*'Project Wide Estimates'!$E$30, (IF('Individual Parcel Estimate'!C37="C", 'Project Wide Estimates'!$I$17*'Project Wide Estimates'!$E$30, (IF('Individual Parcel Estimate'!C37="CI", 'Project Wide Estimates'!$I$18*'Project Wide Estimates'!$E$30))))))))))))))))</f>
        <v>0</v>
      </c>
      <c r="I37" s="122"/>
      <c r="J37" s="211" t="b">
        <f>(IF(I37="Consultant","enter manually",(IF(C37="N","na",(IF(C37="I","na",(IF(C37="II",'Project Wide Estimates'!$J$14*'Project Wide Estimates'!$E$30,(IF('Individual Parcel Estimate'!C37="M","na",(IF('Individual Parcel Estimate'!C37="MI",'Project Wide Estimates'!$J$16*'Project Wide Estimates'!$E$30,(IF('Individual Parcel Estimate'!C37="C","na",(IF('Individual Parcel Estimate'!C37="CI",'Project Wide Estimates'!$J$18*'Project Wide Estimates'!$E$30))))))))))))))))</f>
        <v>0</v>
      </c>
      <c r="K37" s="122"/>
      <c r="L37" s="211" t="b">
        <f>(IF(K37="Consultant","enter manually",(IF(C37="N","na",(IF(C37="I","na",(IF(C37="II",'Project Wide Estimates'!$K$14*'Project Wide Estimates'!$E$30,(IF('Individual Parcel Estimate'!C37="M","na",(IF('Individual Parcel Estimate'!C37="MI",'Project Wide Estimates'!$K$16*'Project Wide Estimates'!$E$30,(IF('Individual Parcel Estimate'!C37="C","na",(IF('Individual Parcel Estimate'!C37="CI",'Project Wide Estimates'!$K$18*'Project Wide Estimates'!$E$30))))))))))))))))</f>
        <v>0</v>
      </c>
      <c r="M37" s="229"/>
      <c r="N37" s="228"/>
      <c r="O37" s="211" t="b">
        <f>(IF(C37="N", 'Project Wide Estimates'!$D$12*'Project Wide Estimates'!$E$30, (IF('Individual Parcel Estimate'!C37="I", 'Project Wide Estimates'!$D$13*'Project Wide Estimates'!$E$30, (IF('Individual Parcel Estimate'!C37="II", 'Project Wide Estimates'!$D$14*'Project Wide Estimates'!$E$30, (IF('Individual Parcel Estimate'!C37="M", 'Project Wide Estimates'!$D$15*'Project Wide Estimates'!$E$30, (IF('Individual Parcel Estimate'!C37="MI", 'Project Wide Estimates'!$D$16*'Project Wide Estimates'!$E$30, (IF('Individual Parcel Estimate'!C37="C", 'Project Wide Estimates'!$D$17*'Project Wide Estimates'!$E$30, (IF('Individual Parcel Estimate'!C37="CI", 'Project Wide Estimates'!$D$18*'Project Wide Estimates'!$E$30))))))))))))))</f>
        <v>0</v>
      </c>
      <c r="P37" s="122"/>
      <c r="Q37" s="211" t="b">
        <f>(IF(S37="Agricultural 1",P37*'Project Wide Estimates'!$Q$14,(IF('Individual Parcel Estimate'!S37="Agricultural 2",'Individual Parcel Estimate'!P37*'Project Wide Estimates'!$Q$15,(IF('Individual Parcel Estimate'!S37="Residential 1",'Individual Parcel Estimate'!P37*'Project Wide Estimates'!$Q$16,(IF('Individual Parcel Estimate'!S37="Residential 2",'Individual Parcel Estimate'!P37*'Project Wide Estimates'!$Q$17,(IF('Individual Parcel Estimate'!S37="Commercial 1",'Individual Parcel Estimate'!P37*'Project Wide Estimates'!$Q$18,(IF('Individual Parcel Estimate'!S37="Commercial 2",'Individual Parcel Estimate'!P37*'Project Wide Estimates'!$Q$19,(IF('Individual Parcel Estimate'!S37="Industrial 1",'Individual Parcel Estimate'!P37*'Project Wide Estimates'!$Q$20,(IF('Individual Parcel Estimate'!S37="Industrial 2",'Individual Parcel Estimate'!P37*'Project Wide Estimates'!$Q$21,(IF('Individual Parcel Estimate'!S37="Other 1",'Individual Parcel Estimate'!P37*'Project Wide Estimates'!$Q$22,(IF('Individual Parcel Estimate'!S37="Other 2",'Individual Parcel Estimate'!P37*'Project Wide Estimates'!$Q$23))))))))))))))))))))</f>
        <v>0</v>
      </c>
      <c r="R37" s="250"/>
      <c r="S37" s="122"/>
      <c r="T37" s="122"/>
      <c r="U37" s="241"/>
      <c r="V37" s="122"/>
      <c r="W37" s="211" t="b">
        <f>(IF(S37="Agricultural 1",V37*('Project Wide Estimates'!$Q$14*0.1),(IF('Individual Parcel Estimate'!S37="Agricultural 2",'Individual Parcel Estimate'!V37*('Project Wide Estimates'!$Q$15*0.1),(IF('Individual Parcel Estimate'!S37="Residential 1",'Individual Parcel Estimate'!V37*('Project Wide Estimates'!$Q$16*0.1),(IF('Individual Parcel Estimate'!S37="Residential 2",'Individual Parcel Estimate'!V37*('Project Wide Estimates'!$Q$17*0.1),(IF('Individual Parcel Estimate'!S37="Commercial 1",'Individual Parcel Estimate'!V37*('Project Wide Estimates'!$Q$18*0.1),(IF('Individual Parcel Estimate'!S37="Commercial 2",'Individual Parcel Estimate'!V37*('Project Wide Estimates'!$Q$19*0.1),(IF('Individual Parcel Estimate'!S37="Industrial 1",'Individual Parcel Estimate'!V37*('Project Wide Estimates'!$Q$20*0.1),(IF('Individual Parcel Estimate'!S37="Industrial 2",'Individual Parcel Estimate'!V37*('Project Wide Estimates'!$Q$21*0.1),(IF('Individual Parcel Estimate'!S37="Other 1",'Individual Parcel Estimate'!V37*('Project Wide Estimates'!$Q$22*0.1),(IF('Individual Parcel Estimate'!S37="Other 2",'Individual Parcel Estimate'!V37*('Project Wide Estimates'!$Q$23*0.1)))))))))))))))))))))</f>
        <v>0</v>
      </c>
      <c r="X37" s="211" t="b">
        <f>(IF(S37="Agricultural 1",'Project Wide Estimates'!$Q$14*'Individual Parcel Estimate'!P37, (IF('Individual Parcel Estimate'!S37="Agricultural 2", 'Project Wide Estimates'!$Q$15*'Individual Parcel Estimate'!P37, (IF('Individual Parcel Estimate'!S37="Residential 1", 'Project Wide Estimates'!$Q$16*'Individual Parcel Estimate'!P37, (IF('Individual Parcel Estimate'!S37="Residential 2",'Project Wide Estimates'!$Q$17*'Individual Parcel Estimate'!P37, (IF('Individual Parcel Estimate'!S37="Commercial 1",'Project Wide Estimates'!$Q$18*'Individual Parcel Estimate'!P37, (IF('Individual Parcel Estimate'!S37="Commercial 2", 'Project Wide Estimates'!$Q$19*'Individual Parcel Estimate'!P37, (IF('Individual Parcel Estimate'!S37="Industrial 1", 'Project Wide Estimates'!$Q$20*'Individual Parcel Estimate'!P37, (IF('Individual Parcel Estimate'!S37="Industrial 2", 'Project Wide Estimates'!$Q$21*'Individual Parcel Estimate'!P37, (IF('Individual Parcel Estimate'!S37="Other 1", 'Project Wide Estimates'!$Q$22*'Individual Parcel Estimate'!P37, (IF('Individual Parcel Estimate'!S37="Other 2", 'Project Wide Estimates'!$Q$23*'Individual Parcel Estimate'!P37))))))))))))))))))))</f>
        <v>0</v>
      </c>
      <c r="Y37" s="239">
        <f t="shared" si="3"/>
        <v>0</v>
      </c>
      <c r="Z37" s="211" t="b">
        <f t="shared" si="4"/>
        <v>0</v>
      </c>
      <c r="AA37" s="229"/>
      <c r="AB37" s="229"/>
      <c r="AC37" s="230"/>
      <c r="AD37" s="228"/>
      <c r="AE37" s="228"/>
      <c r="AF37" s="228"/>
      <c r="AG37" s="228"/>
      <c r="AH37" s="228"/>
      <c r="AI37" s="211">
        <f t="shared" si="5"/>
        <v>0</v>
      </c>
      <c r="AJ37" s="211">
        <f t="shared" si="6"/>
        <v>0</v>
      </c>
      <c r="AK37" s="123"/>
      <c r="AL37" s="123"/>
    </row>
    <row r="38" spans="1:38" x14ac:dyDescent="0.25">
      <c r="A38" s="120"/>
      <c r="B38" s="121"/>
      <c r="C38" s="122"/>
      <c r="D38" s="122"/>
      <c r="E38" s="122"/>
      <c r="F38" s="211" t="b">
        <f>(IF(E38="Consultant", "enter manually", (IF(C38="N", 'Project Wide Estimates'!$H$12*'Project Wide Estimates'!$E$30, (IF('Individual Parcel Estimate'!C38="I",'Project Wide Estimates'!$H$13*'Project Wide Estimates'!$E$30, (IF('Individual Parcel Estimate'!C38="II", 'Project Wide Estimates'!$H$14*'Project Wide Estimates'!$E$30, (IF('Individual Parcel Estimate'!C38="M", 'Project Wide Estimates'!$H$15*'Project Wide Estimates'!$E$30, (IF('Individual Parcel Estimate'!C38="MI", 'Project Wide Estimates'!$H$16*'Project Wide Estimates'!$E$30, (IF('Individual Parcel Estimate'!C38="C", 'Project Wide Estimates'!$H$17*'Project Wide Estimates'!$E$30, (IF('Individual Parcel Estimate'!C38="CI", 'Project Wide Estimates'!$H$18*'Project Wide Estimates'!$E$30))))))))))))))))</f>
        <v>0</v>
      </c>
      <c r="G38" s="122"/>
      <c r="H38" s="211" t="b">
        <f>(IF(G38="Consultant", "enter manually", (IF(C38="N", 'Project Wide Estimates'!$G$12*'Project Wide Estimates'!$E$30, (IF('Individual Parcel Estimate'!C38="I",'Project Wide Estimates'!$I$13*'Project Wide Estimates'!$E$30, (IF('Individual Parcel Estimate'!C38="II", 'Project Wide Estimates'!$I$14*'Project Wide Estimates'!$E$30, (IF('Individual Parcel Estimate'!C38="M", 'Project Wide Estimates'!$I$15*'Project Wide Estimates'!$E$30, (IF('Individual Parcel Estimate'!C38="MI", 'Project Wide Estimates'!$I$16*'Project Wide Estimates'!$E$30, (IF('Individual Parcel Estimate'!C38="C", 'Project Wide Estimates'!$I$17*'Project Wide Estimates'!$E$30, (IF('Individual Parcel Estimate'!C38="CI", 'Project Wide Estimates'!$I$18*'Project Wide Estimates'!$E$30))))))))))))))))</f>
        <v>0</v>
      </c>
      <c r="I38" s="122"/>
      <c r="J38" s="211" t="b">
        <f>(IF(I38="Consultant","enter manually",(IF(C38="N","na",(IF(C38="I","na",(IF(C38="II",'Project Wide Estimates'!$J$14*'Project Wide Estimates'!$E$30,(IF('Individual Parcel Estimate'!C38="M","na",(IF('Individual Parcel Estimate'!C38="MI",'Project Wide Estimates'!$J$16*'Project Wide Estimates'!$E$30,(IF('Individual Parcel Estimate'!C38="C","na",(IF('Individual Parcel Estimate'!C38="CI",'Project Wide Estimates'!$J$18*'Project Wide Estimates'!$E$30))))))))))))))))</f>
        <v>0</v>
      </c>
      <c r="K38" s="122"/>
      <c r="L38" s="211" t="b">
        <f>(IF(K38="Consultant","enter manually",(IF(C38="N","na",(IF(C38="I","na",(IF(C38="II",'Project Wide Estimates'!$K$14*'Project Wide Estimates'!$E$30,(IF('Individual Parcel Estimate'!C38="M","na",(IF('Individual Parcel Estimate'!C38="MI",'Project Wide Estimates'!$K$16*'Project Wide Estimates'!$E$30,(IF('Individual Parcel Estimate'!C38="C","na",(IF('Individual Parcel Estimate'!C38="CI",'Project Wide Estimates'!$K$18*'Project Wide Estimates'!$E$30))))))))))))))))</f>
        <v>0</v>
      </c>
      <c r="M38" s="229"/>
      <c r="N38" s="228"/>
      <c r="O38" s="211" t="b">
        <f>(IF(C38="N", 'Project Wide Estimates'!$D$12*'Project Wide Estimates'!$E$30, (IF('Individual Parcel Estimate'!C38="I", 'Project Wide Estimates'!$D$13*'Project Wide Estimates'!$E$30, (IF('Individual Parcel Estimate'!C38="II", 'Project Wide Estimates'!$D$14*'Project Wide Estimates'!$E$30, (IF('Individual Parcel Estimate'!C38="M", 'Project Wide Estimates'!$D$15*'Project Wide Estimates'!$E$30, (IF('Individual Parcel Estimate'!C38="MI", 'Project Wide Estimates'!$D$16*'Project Wide Estimates'!$E$30, (IF('Individual Parcel Estimate'!C38="C", 'Project Wide Estimates'!$D$17*'Project Wide Estimates'!$E$30, (IF('Individual Parcel Estimate'!C38="CI", 'Project Wide Estimates'!$D$18*'Project Wide Estimates'!$E$30))))))))))))))</f>
        <v>0</v>
      </c>
      <c r="P38" s="122"/>
      <c r="Q38" s="211" t="b">
        <f>(IF(S38="Agricultural 1",P38*'Project Wide Estimates'!$Q$14,(IF('Individual Parcel Estimate'!S38="Agricultural 2",'Individual Parcel Estimate'!P38*'Project Wide Estimates'!$Q$15,(IF('Individual Parcel Estimate'!S38="Residential 1",'Individual Parcel Estimate'!P38*'Project Wide Estimates'!$Q$16,(IF('Individual Parcel Estimate'!S38="Residential 2",'Individual Parcel Estimate'!P38*'Project Wide Estimates'!$Q$17,(IF('Individual Parcel Estimate'!S38="Commercial 1",'Individual Parcel Estimate'!P38*'Project Wide Estimates'!$Q$18,(IF('Individual Parcel Estimate'!S38="Commercial 2",'Individual Parcel Estimate'!P38*'Project Wide Estimates'!$Q$19,(IF('Individual Parcel Estimate'!S38="Industrial 1",'Individual Parcel Estimate'!P38*'Project Wide Estimates'!$Q$20,(IF('Individual Parcel Estimate'!S38="Industrial 2",'Individual Parcel Estimate'!P38*'Project Wide Estimates'!$Q$21,(IF('Individual Parcel Estimate'!S38="Other 1",'Individual Parcel Estimate'!P38*'Project Wide Estimates'!$Q$22,(IF('Individual Parcel Estimate'!S38="Other 2",'Individual Parcel Estimate'!P38*'Project Wide Estimates'!$Q$23))))))))))))))))))))</f>
        <v>0</v>
      </c>
      <c r="R38" s="250"/>
      <c r="S38" s="122"/>
      <c r="T38" s="122"/>
      <c r="U38" s="241"/>
      <c r="V38" s="122"/>
      <c r="W38" s="211" t="b">
        <f>(IF(S38="Agricultural 1",V38*('Project Wide Estimates'!$Q$14*0.1),(IF('Individual Parcel Estimate'!S38="Agricultural 2",'Individual Parcel Estimate'!V38*('Project Wide Estimates'!$Q$15*0.1),(IF('Individual Parcel Estimate'!S38="Residential 1",'Individual Parcel Estimate'!V38*('Project Wide Estimates'!$Q$16*0.1),(IF('Individual Parcel Estimate'!S38="Residential 2",'Individual Parcel Estimate'!V38*('Project Wide Estimates'!$Q$17*0.1),(IF('Individual Parcel Estimate'!S38="Commercial 1",'Individual Parcel Estimate'!V38*('Project Wide Estimates'!$Q$18*0.1),(IF('Individual Parcel Estimate'!S38="Commercial 2",'Individual Parcel Estimate'!V38*('Project Wide Estimates'!$Q$19*0.1),(IF('Individual Parcel Estimate'!S38="Industrial 1",'Individual Parcel Estimate'!V38*('Project Wide Estimates'!$Q$20*0.1),(IF('Individual Parcel Estimate'!S38="Industrial 2",'Individual Parcel Estimate'!V38*('Project Wide Estimates'!$Q$21*0.1),(IF('Individual Parcel Estimate'!S38="Other 1",'Individual Parcel Estimate'!V38*('Project Wide Estimates'!$Q$22*0.1),(IF('Individual Parcel Estimate'!S38="Other 2",'Individual Parcel Estimate'!V38*('Project Wide Estimates'!$Q$23*0.1)))))))))))))))))))))</f>
        <v>0</v>
      </c>
      <c r="X38" s="211" t="b">
        <f>(IF(S38="Agricultural 1",'Project Wide Estimates'!$Q$14*'Individual Parcel Estimate'!P38, (IF('Individual Parcel Estimate'!S38="Agricultural 2", 'Project Wide Estimates'!$Q$15*'Individual Parcel Estimate'!P38, (IF('Individual Parcel Estimate'!S38="Residential 1", 'Project Wide Estimates'!$Q$16*'Individual Parcel Estimate'!P38, (IF('Individual Parcel Estimate'!S38="Residential 2",'Project Wide Estimates'!$Q$17*'Individual Parcel Estimate'!P38, (IF('Individual Parcel Estimate'!S38="Commercial 1",'Project Wide Estimates'!$Q$18*'Individual Parcel Estimate'!P38, (IF('Individual Parcel Estimate'!S38="Commercial 2", 'Project Wide Estimates'!$Q$19*'Individual Parcel Estimate'!P38, (IF('Individual Parcel Estimate'!S38="Industrial 1", 'Project Wide Estimates'!$Q$20*'Individual Parcel Estimate'!P38, (IF('Individual Parcel Estimate'!S38="Industrial 2", 'Project Wide Estimates'!$Q$21*'Individual Parcel Estimate'!P38, (IF('Individual Parcel Estimate'!S38="Other 1", 'Project Wide Estimates'!$Q$22*'Individual Parcel Estimate'!P38, (IF('Individual Parcel Estimate'!S38="Other 2", 'Project Wide Estimates'!$Q$23*'Individual Parcel Estimate'!P38))))))))))))))))))))</f>
        <v>0</v>
      </c>
      <c r="Y38" s="239">
        <f t="shared" si="3"/>
        <v>0</v>
      </c>
      <c r="Z38" s="211" t="b">
        <f t="shared" si="4"/>
        <v>0</v>
      </c>
      <c r="AA38" s="229"/>
      <c r="AB38" s="229"/>
      <c r="AC38" s="230"/>
      <c r="AD38" s="228"/>
      <c r="AE38" s="228"/>
      <c r="AF38" s="228"/>
      <c r="AG38" s="228"/>
      <c r="AH38" s="228"/>
      <c r="AI38" s="211">
        <f t="shared" si="5"/>
        <v>0</v>
      </c>
      <c r="AJ38" s="211">
        <f t="shared" si="6"/>
        <v>0</v>
      </c>
      <c r="AK38" s="123"/>
      <c r="AL38" s="123"/>
    </row>
    <row r="39" spans="1:38" x14ac:dyDescent="0.25">
      <c r="A39" s="120"/>
      <c r="B39" s="121"/>
      <c r="C39" s="122"/>
      <c r="D39" s="122"/>
      <c r="E39" s="122"/>
      <c r="F39" s="211" t="b">
        <f>(IF(E39="Consultant", "enter manually", (IF(C39="N", 'Project Wide Estimates'!$H$12*'Project Wide Estimates'!$E$30, (IF('Individual Parcel Estimate'!C39="I",'Project Wide Estimates'!$H$13*'Project Wide Estimates'!$E$30, (IF('Individual Parcel Estimate'!C39="II", 'Project Wide Estimates'!$H$14*'Project Wide Estimates'!$E$30, (IF('Individual Parcel Estimate'!C39="M", 'Project Wide Estimates'!$H$15*'Project Wide Estimates'!$E$30, (IF('Individual Parcel Estimate'!C39="MI", 'Project Wide Estimates'!$H$16*'Project Wide Estimates'!$E$30, (IF('Individual Parcel Estimate'!C39="C", 'Project Wide Estimates'!$H$17*'Project Wide Estimates'!$E$30, (IF('Individual Parcel Estimate'!C39="CI", 'Project Wide Estimates'!$H$18*'Project Wide Estimates'!$E$30))))))))))))))))</f>
        <v>0</v>
      </c>
      <c r="G39" s="122"/>
      <c r="H39" s="211" t="b">
        <f>(IF(G39="Consultant", "enter manually", (IF(C39="N", 'Project Wide Estimates'!$G$12*'Project Wide Estimates'!$E$30, (IF('Individual Parcel Estimate'!C39="I",'Project Wide Estimates'!$I$13*'Project Wide Estimates'!$E$30, (IF('Individual Parcel Estimate'!C39="II", 'Project Wide Estimates'!$I$14*'Project Wide Estimates'!$E$30, (IF('Individual Parcel Estimate'!C39="M", 'Project Wide Estimates'!$I$15*'Project Wide Estimates'!$E$30, (IF('Individual Parcel Estimate'!C39="MI", 'Project Wide Estimates'!$I$16*'Project Wide Estimates'!$E$30, (IF('Individual Parcel Estimate'!C39="C", 'Project Wide Estimates'!$I$17*'Project Wide Estimates'!$E$30, (IF('Individual Parcel Estimate'!C39="CI", 'Project Wide Estimates'!$I$18*'Project Wide Estimates'!$E$30))))))))))))))))</f>
        <v>0</v>
      </c>
      <c r="I39" s="122"/>
      <c r="J39" s="211" t="b">
        <f>(IF(I39="Consultant","enter manually",(IF(C39="N","na",(IF(C39="I","na",(IF(C39="II",'Project Wide Estimates'!$J$14*'Project Wide Estimates'!$E$30,(IF('Individual Parcel Estimate'!C39="M","na",(IF('Individual Parcel Estimate'!C39="MI",'Project Wide Estimates'!$J$16*'Project Wide Estimates'!$E$30,(IF('Individual Parcel Estimate'!C39="C","na",(IF('Individual Parcel Estimate'!C39="CI",'Project Wide Estimates'!$J$18*'Project Wide Estimates'!$E$30))))))))))))))))</f>
        <v>0</v>
      </c>
      <c r="K39" s="122"/>
      <c r="L39" s="211" t="b">
        <f>(IF(K39="Consultant","enter manually",(IF(C39="N","na",(IF(C39="I","na",(IF(C39="II",'Project Wide Estimates'!$K$14*'Project Wide Estimates'!$E$30,(IF('Individual Parcel Estimate'!C39="M","na",(IF('Individual Parcel Estimate'!C39="MI",'Project Wide Estimates'!$K$16*'Project Wide Estimates'!$E$30,(IF('Individual Parcel Estimate'!C39="C","na",(IF('Individual Parcel Estimate'!C39="CI",'Project Wide Estimates'!$K$18*'Project Wide Estimates'!$E$30))))))))))))))))</f>
        <v>0</v>
      </c>
      <c r="M39" s="229"/>
      <c r="N39" s="228"/>
      <c r="O39" s="211" t="b">
        <f>(IF(C39="N", 'Project Wide Estimates'!$D$12*'Project Wide Estimates'!$E$30, (IF('Individual Parcel Estimate'!C39="I", 'Project Wide Estimates'!$D$13*'Project Wide Estimates'!$E$30, (IF('Individual Parcel Estimate'!C39="II", 'Project Wide Estimates'!$D$14*'Project Wide Estimates'!$E$30, (IF('Individual Parcel Estimate'!C39="M", 'Project Wide Estimates'!$D$15*'Project Wide Estimates'!$E$30, (IF('Individual Parcel Estimate'!C39="MI", 'Project Wide Estimates'!$D$16*'Project Wide Estimates'!$E$30, (IF('Individual Parcel Estimate'!C39="C", 'Project Wide Estimates'!$D$17*'Project Wide Estimates'!$E$30, (IF('Individual Parcel Estimate'!C39="CI", 'Project Wide Estimates'!$D$18*'Project Wide Estimates'!$E$30))))))))))))))</f>
        <v>0</v>
      </c>
      <c r="P39" s="122"/>
      <c r="Q39" s="211" t="b">
        <f>(IF(S39="Agricultural 1",P39*'Project Wide Estimates'!$Q$14,(IF('Individual Parcel Estimate'!S39="Agricultural 2",'Individual Parcel Estimate'!P39*'Project Wide Estimates'!$Q$15,(IF('Individual Parcel Estimate'!S39="Residential 1",'Individual Parcel Estimate'!P39*'Project Wide Estimates'!$Q$16,(IF('Individual Parcel Estimate'!S39="Residential 2",'Individual Parcel Estimate'!P39*'Project Wide Estimates'!$Q$17,(IF('Individual Parcel Estimate'!S39="Commercial 1",'Individual Parcel Estimate'!P39*'Project Wide Estimates'!$Q$18,(IF('Individual Parcel Estimate'!S39="Commercial 2",'Individual Parcel Estimate'!P39*'Project Wide Estimates'!$Q$19,(IF('Individual Parcel Estimate'!S39="Industrial 1",'Individual Parcel Estimate'!P39*'Project Wide Estimates'!$Q$20,(IF('Individual Parcel Estimate'!S39="Industrial 2",'Individual Parcel Estimate'!P39*'Project Wide Estimates'!$Q$21,(IF('Individual Parcel Estimate'!S39="Other 1",'Individual Parcel Estimate'!P39*'Project Wide Estimates'!$Q$22,(IF('Individual Parcel Estimate'!S39="Other 2",'Individual Parcel Estimate'!P39*'Project Wide Estimates'!$Q$23))))))))))))))))))))</f>
        <v>0</v>
      </c>
      <c r="R39" s="250"/>
      <c r="S39" s="122"/>
      <c r="T39" s="122"/>
      <c r="U39" s="241"/>
      <c r="V39" s="122"/>
      <c r="W39" s="211" t="b">
        <f>(IF(S39="Agricultural 1",V39*('Project Wide Estimates'!$Q$14*0.1),(IF('Individual Parcel Estimate'!S39="Agricultural 2",'Individual Parcel Estimate'!V39*('Project Wide Estimates'!$Q$15*0.1),(IF('Individual Parcel Estimate'!S39="Residential 1",'Individual Parcel Estimate'!V39*('Project Wide Estimates'!$Q$16*0.1),(IF('Individual Parcel Estimate'!S39="Residential 2",'Individual Parcel Estimate'!V39*('Project Wide Estimates'!$Q$17*0.1),(IF('Individual Parcel Estimate'!S39="Commercial 1",'Individual Parcel Estimate'!V39*('Project Wide Estimates'!$Q$18*0.1),(IF('Individual Parcel Estimate'!S39="Commercial 2",'Individual Parcel Estimate'!V39*('Project Wide Estimates'!$Q$19*0.1),(IF('Individual Parcel Estimate'!S39="Industrial 1",'Individual Parcel Estimate'!V39*('Project Wide Estimates'!$Q$20*0.1),(IF('Individual Parcel Estimate'!S39="Industrial 2",'Individual Parcel Estimate'!V39*('Project Wide Estimates'!$Q$21*0.1),(IF('Individual Parcel Estimate'!S39="Other 1",'Individual Parcel Estimate'!V39*('Project Wide Estimates'!$Q$22*0.1),(IF('Individual Parcel Estimate'!S39="Other 2",'Individual Parcel Estimate'!V39*('Project Wide Estimates'!$Q$23*0.1)))))))))))))))))))))</f>
        <v>0</v>
      </c>
      <c r="X39" s="211" t="b">
        <f>(IF(S39="Agricultural 1",'Project Wide Estimates'!$Q$14*'Individual Parcel Estimate'!P39, (IF('Individual Parcel Estimate'!S39="Agricultural 2", 'Project Wide Estimates'!$Q$15*'Individual Parcel Estimate'!P39, (IF('Individual Parcel Estimate'!S39="Residential 1", 'Project Wide Estimates'!$Q$16*'Individual Parcel Estimate'!P39, (IF('Individual Parcel Estimate'!S39="Residential 2",'Project Wide Estimates'!$Q$17*'Individual Parcel Estimate'!P39, (IF('Individual Parcel Estimate'!S39="Commercial 1",'Project Wide Estimates'!$Q$18*'Individual Parcel Estimate'!P39, (IF('Individual Parcel Estimate'!S39="Commercial 2", 'Project Wide Estimates'!$Q$19*'Individual Parcel Estimate'!P39, (IF('Individual Parcel Estimate'!S39="Industrial 1", 'Project Wide Estimates'!$Q$20*'Individual Parcel Estimate'!P39, (IF('Individual Parcel Estimate'!S39="Industrial 2", 'Project Wide Estimates'!$Q$21*'Individual Parcel Estimate'!P39, (IF('Individual Parcel Estimate'!S39="Other 1", 'Project Wide Estimates'!$Q$22*'Individual Parcel Estimate'!P39, (IF('Individual Parcel Estimate'!S39="Other 2", 'Project Wide Estimates'!$Q$23*'Individual Parcel Estimate'!P39))))))))))))))))))))</f>
        <v>0</v>
      </c>
      <c r="Y39" s="239">
        <f t="shared" si="3"/>
        <v>0</v>
      </c>
      <c r="Z39" s="211" t="b">
        <f t="shared" si="4"/>
        <v>0</v>
      </c>
      <c r="AA39" s="229"/>
      <c r="AB39" s="229"/>
      <c r="AC39" s="230"/>
      <c r="AD39" s="228"/>
      <c r="AE39" s="228"/>
      <c r="AF39" s="228"/>
      <c r="AG39" s="228"/>
      <c r="AH39" s="228"/>
      <c r="AI39" s="211">
        <f t="shared" si="5"/>
        <v>0</v>
      </c>
      <c r="AJ39" s="211">
        <f t="shared" si="6"/>
        <v>0</v>
      </c>
      <c r="AK39" s="123"/>
      <c r="AL39" s="123"/>
    </row>
    <row r="40" spans="1:38" x14ac:dyDescent="0.25">
      <c r="A40" s="120"/>
      <c r="B40" s="121"/>
      <c r="C40" s="122"/>
      <c r="D40" s="122"/>
      <c r="E40" s="122"/>
      <c r="F40" s="211" t="b">
        <f>(IF(E40="Consultant", "enter manually", (IF(C40="N", 'Project Wide Estimates'!$H$12*'Project Wide Estimates'!$E$30, (IF('Individual Parcel Estimate'!C40="I",'Project Wide Estimates'!$H$13*'Project Wide Estimates'!$E$30, (IF('Individual Parcel Estimate'!C40="II", 'Project Wide Estimates'!$H$14*'Project Wide Estimates'!$E$30, (IF('Individual Parcel Estimate'!C40="M", 'Project Wide Estimates'!$H$15*'Project Wide Estimates'!$E$30, (IF('Individual Parcel Estimate'!C40="MI", 'Project Wide Estimates'!$H$16*'Project Wide Estimates'!$E$30, (IF('Individual Parcel Estimate'!C40="C", 'Project Wide Estimates'!$H$17*'Project Wide Estimates'!$E$30, (IF('Individual Parcel Estimate'!C40="CI", 'Project Wide Estimates'!$H$18*'Project Wide Estimates'!$E$30))))))))))))))))</f>
        <v>0</v>
      </c>
      <c r="G40" s="122"/>
      <c r="H40" s="211" t="b">
        <f>(IF(G40="Consultant", "enter manually", (IF(C40="N", 'Project Wide Estimates'!$G$12*'Project Wide Estimates'!$E$30, (IF('Individual Parcel Estimate'!C40="I",'Project Wide Estimates'!$I$13*'Project Wide Estimates'!$E$30, (IF('Individual Parcel Estimate'!C40="II", 'Project Wide Estimates'!$I$14*'Project Wide Estimates'!$E$30, (IF('Individual Parcel Estimate'!C40="M", 'Project Wide Estimates'!$I$15*'Project Wide Estimates'!$E$30, (IF('Individual Parcel Estimate'!C40="MI", 'Project Wide Estimates'!$I$16*'Project Wide Estimates'!$E$30, (IF('Individual Parcel Estimate'!C40="C", 'Project Wide Estimates'!$I$17*'Project Wide Estimates'!$E$30, (IF('Individual Parcel Estimate'!C40="CI", 'Project Wide Estimates'!$I$18*'Project Wide Estimates'!$E$30))))))))))))))))</f>
        <v>0</v>
      </c>
      <c r="I40" s="122"/>
      <c r="J40" s="211" t="b">
        <f>(IF(I40="Consultant","enter manually",(IF(C40="N","na",(IF(C40="I","na",(IF(C40="II",'Project Wide Estimates'!$J$14*'Project Wide Estimates'!$E$30,(IF('Individual Parcel Estimate'!C40="M","na",(IF('Individual Parcel Estimate'!C40="MI",'Project Wide Estimates'!$J$16*'Project Wide Estimates'!$E$30,(IF('Individual Parcel Estimate'!C40="C","na",(IF('Individual Parcel Estimate'!C40="CI",'Project Wide Estimates'!$J$18*'Project Wide Estimates'!$E$30))))))))))))))))</f>
        <v>0</v>
      </c>
      <c r="K40" s="122"/>
      <c r="L40" s="211" t="b">
        <f>(IF(K40="Consultant","enter manually",(IF(C40="N","na",(IF(C40="I","na",(IF(C40="II",'Project Wide Estimates'!$K$14*'Project Wide Estimates'!$E$30,(IF('Individual Parcel Estimate'!C40="M","na",(IF('Individual Parcel Estimate'!C40="MI",'Project Wide Estimates'!$K$16*'Project Wide Estimates'!$E$30,(IF('Individual Parcel Estimate'!C40="C","na",(IF('Individual Parcel Estimate'!C40="CI",'Project Wide Estimates'!$K$18*'Project Wide Estimates'!$E$30))))))))))))))))</f>
        <v>0</v>
      </c>
      <c r="M40" s="229"/>
      <c r="N40" s="228"/>
      <c r="O40" s="211" t="b">
        <f>(IF(C40="N", 'Project Wide Estimates'!$D$12*'Project Wide Estimates'!$E$30, (IF('Individual Parcel Estimate'!C40="I", 'Project Wide Estimates'!$D$13*'Project Wide Estimates'!$E$30, (IF('Individual Parcel Estimate'!C40="II", 'Project Wide Estimates'!$D$14*'Project Wide Estimates'!$E$30, (IF('Individual Parcel Estimate'!C40="M", 'Project Wide Estimates'!$D$15*'Project Wide Estimates'!$E$30, (IF('Individual Parcel Estimate'!C40="MI", 'Project Wide Estimates'!$D$16*'Project Wide Estimates'!$E$30, (IF('Individual Parcel Estimate'!C40="C", 'Project Wide Estimates'!$D$17*'Project Wide Estimates'!$E$30, (IF('Individual Parcel Estimate'!C40="CI", 'Project Wide Estimates'!$D$18*'Project Wide Estimates'!$E$30))))))))))))))</f>
        <v>0</v>
      </c>
      <c r="P40" s="122"/>
      <c r="Q40" s="211" t="b">
        <f>(IF(S40="Agricultural 1",P40*'Project Wide Estimates'!$Q$14,(IF('Individual Parcel Estimate'!S40="Agricultural 2",'Individual Parcel Estimate'!P40*'Project Wide Estimates'!$Q$15,(IF('Individual Parcel Estimate'!S40="Residential 1",'Individual Parcel Estimate'!P40*'Project Wide Estimates'!$Q$16,(IF('Individual Parcel Estimate'!S40="Residential 2",'Individual Parcel Estimate'!P40*'Project Wide Estimates'!$Q$17,(IF('Individual Parcel Estimate'!S40="Commercial 1",'Individual Parcel Estimate'!P40*'Project Wide Estimates'!$Q$18,(IF('Individual Parcel Estimate'!S40="Commercial 2",'Individual Parcel Estimate'!P40*'Project Wide Estimates'!$Q$19,(IF('Individual Parcel Estimate'!S40="Industrial 1",'Individual Parcel Estimate'!P40*'Project Wide Estimates'!$Q$20,(IF('Individual Parcel Estimate'!S40="Industrial 2",'Individual Parcel Estimate'!P40*'Project Wide Estimates'!$Q$21,(IF('Individual Parcel Estimate'!S40="Other 1",'Individual Parcel Estimate'!P40*'Project Wide Estimates'!$Q$22,(IF('Individual Parcel Estimate'!S40="Other 2",'Individual Parcel Estimate'!P40*'Project Wide Estimates'!$Q$23))))))))))))))))))))</f>
        <v>0</v>
      </c>
      <c r="R40" s="250"/>
      <c r="S40" s="122"/>
      <c r="T40" s="122"/>
      <c r="U40" s="241"/>
      <c r="V40" s="122"/>
      <c r="W40" s="211" t="b">
        <f>(IF(S40="Agricultural 1",V40*('Project Wide Estimates'!$Q$14*0.1),(IF('Individual Parcel Estimate'!S40="Agricultural 2",'Individual Parcel Estimate'!V40*('Project Wide Estimates'!$Q$15*0.1),(IF('Individual Parcel Estimate'!S40="Residential 1",'Individual Parcel Estimate'!V40*('Project Wide Estimates'!$Q$16*0.1),(IF('Individual Parcel Estimate'!S40="Residential 2",'Individual Parcel Estimate'!V40*('Project Wide Estimates'!$Q$17*0.1),(IF('Individual Parcel Estimate'!S40="Commercial 1",'Individual Parcel Estimate'!V40*('Project Wide Estimates'!$Q$18*0.1),(IF('Individual Parcel Estimate'!S40="Commercial 2",'Individual Parcel Estimate'!V40*('Project Wide Estimates'!$Q$19*0.1),(IF('Individual Parcel Estimate'!S40="Industrial 1",'Individual Parcel Estimate'!V40*('Project Wide Estimates'!$Q$20*0.1),(IF('Individual Parcel Estimate'!S40="Industrial 2",'Individual Parcel Estimate'!V40*('Project Wide Estimates'!$Q$21*0.1),(IF('Individual Parcel Estimate'!S40="Other 1",'Individual Parcel Estimate'!V40*('Project Wide Estimates'!$Q$22*0.1),(IF('Individual Parcel Estimate'!S40="Other 2",'Individual Parcel Estimate'!V40*('Project Wide Estimates'!$Q$23*0.1)))))))))))))))))))))</f>
        <v>0</v>
      </c>
      <c r="X40" s="211" t="b">
        <f>(IF(S40="Agricultural 1",'Project Wide Estimates'!$Q$14*'Individual Parcel Estimate'!P40, (IF('Individual Parcel Estimate'!S40="Agricultural 2", 'Project Wide Estimates'!$Q$15*'Individual Parcel Estimate'!P40, (IF('Individual Parcel Estimate'!S40="Residential 1", 'Project Wide Estimates'!$Q$16*'Individual Parcel Estimate'!P40, (IF('Individual Parcel Estimate'!S40="Residential 2",'Project Wide Estimates'!$Q$17*'Individual Parcel Estimate'!P40, (IF('Individual Parcel Estimate'!S40="Commercial 1",'Project Wide Estimates'!$Q$18*'Individual Parcel Estimate'!P40, (IF('Individual Parcel Estimate'!S40="Commercial 2", 'Project Wide Estimates'!$Q$19*'Individual Parcel Estimate'!P40, (IF('Individual Parcel Estimate'!S40="Industrial 1", 'Project Wide Estimates'!$Q$20*'Individual Parcel Estimate'!P40, (IF('Individual Parcel Estimate'!S40="Industrial 2", 'Project Wide Estimates'!$Q$21*'Individual Parcel Estimate'!P40, (IF('Individual Parcel Estimate'!S40="Other 1", 'Project Wide Estimates'!$Q$22*'Individual Parcel Estimate'!P40, (IF('Individual Parcel Estimate'!S40="Other 2", 'Project Wide Estimates'!$Q$23*'Individual Parcel Estimate'!P40))))))))))))))))))))</f>
        <v>0</v>
      </c>
      <c r="Y40" s="239">
        <f t="shared" si="3"/>
        <v>0</v>
      </c>
      <c r="Z40" s="211" t="b">
        <f t="shared" si="4"/>
        <v>0</v>
      </c>
      <c r="AA40" s="229"/>
      <c r="AB40" s="229"/>
      <c r="AC40" s="230"/>
      <c r="AD40" s="228"/>
      <c r="AE40" s="228"/>
      <c r="AF40" s="228"/>
      <c r="AG40" s="228"/>
      <c r="AH40" s="228"/>
      <c r="AI40" s="211">
        <f t="shared" si="5"/>
        <v>0</v>
      </c>
      <c r="AJ40" s="211">
        <f t="shared" si="6"/>
        <v>0</v>
      </c>
      <c r="AK40" s="123"/>
      <c r="AL40" s="123"/>
    </row>
    <row r="41" spans="1:38" x14ac:dyDescent="0.25">
      <c r="A41" s="120"/>
      <c r="B41" s="121"/>
      <c r="C41" s="122"/>
      <c r="D41" s="122"/>
      <c r="E41" s="122"/>
      <c r="F41" s="211" t="b">
        <f>(IF(E41="Consultant", "enter manually", (IF(C41="N", 'Project Wide Estimates'!$H$12*'Project Wide Estimates'!$E$30, (IF('Individual Parcel Estimate'!C41="I",'Project Wide Estimates'!$H$13*'Project Wide Estimates'!$E$30, (IF('Individual Parcel Estimate'!C41="II", 'Project Wide Estimates'!$H$14*'Project Wide Estimates'!$E$30, (IF('Individual Parcel Estimate'!C41="M", 'Project Wide Estimates'!$H$15*'Project Wide Estimates'!$E$30, (IF('Individual Parcel Estimate'!C41="MI", 'Project Wide Estimates'!$H$16*'Project Wide Estimates'!$E$30, (IF('Individual Parcel Estimate'!C41="C", 'Project Wide Estimates'!$H$17*'Project Wide Estimates'!$E$30, (IF('Individual Parcel Estimate'!C41="CI", 'Project Wide Estimates'!$H$18*'Project Wide Estimates'!$E$30))))))))))))))))</f>
        <v>0</v>
      </c>
      <c r="G41" s="122"/>
      <c r="H41" s="211" t="b">
        <f>(IF(G41="Consultant", "enter manually", (IF(C41="N", 'Project Wide Estimates'!$G$12*'Project Wide Estimates'!$E$30, (IF('Individual Parcel Estimate'!C41="I",'Project Wide Estimates'!$I$13*'Project Wide Estimates'!$E$30, (IF('Individual Parcel Estimate'!C41="II", 'Project Wide Estimates'!$I$14*'Project Wide Estimates'!$E$30, (IF('Individual Parcel Estimate'!C41="M", 'Project Wide Estimates'!$I$15*'Project Wide Estimates'!$E$30, (IF('Individual Parcel Estimate'!C41="MI", 'Project Wide Estimates'!$I$16*'Project Wide Estimates'!$E$30, (IF('Individual Parcel Estimate'!C41="C", 'Project Wide Estimates'!$I$17*'Project Wide Estimates'!$E$30, (IF('Individual Parcel Estimate'!C41="CI", 'Project Wide Estimates'!$I$18*'Project Wide Estimates'!$E$30))))))))))))))))</f>
        <v>0</v>
      </c>
      <c r="I41" s="122"/>
      <c r="J41" s="211" t="b">
        <f>(IF(I41="Consultant","enter manually",(IF(C41="N","na",(IF(C41="I","na",(IF(C41="II",'Project Wide Estimates'!$J$14*'Project Wide Estimates'!$E$30,(IF('Individual Parcel Estimate'!C41="M","na",(IF('Individual Parcel Estimate'!C41="MI",'Project Wide Estimates'!$J$16*'Project Wide Estimates'!$E$30,(IF('Individual Parcel Estimate'!C41="C","na",(IF('Individual Parcel Estimate'!C41="CI",'Project Wide Estimates'!$J$18*'Project Wide Estimates'!$E$30))))))))))))))))</f>
        <v>0</v>
      </c>
      <c r="K41" s="122"/>
      <c r="L41" s="211" t="b">
        <f>(IF(K41="Consultant","enter manually",(IF(C41="N","na",(IF(C41="I","na",(IF(C41="II",'Project Wide Estimates'!$K$14*'Project Wide Estimates'!$E$30,(IF('Individual Parcel Estimate'!C41="M","na",(IF('Individual Parcel Estimate'!C41="MI",'Project Wide Estimates'!$K$16*'Project Wide Estimates'!$E$30,(IF('Individual Parcel Estimate'!C41="C","na",(IF('Individual Parcel Estimate'!C41="CI",'Project Wide Estimates'!$K$18*'Project Wide Estimates'!$E$30))))))))))))))))</f>
        <v>0</v>
      </c>
      <c r="M41" s="229"/>
      <c r="N41" s="228"/>
      <c r="O41" s="211" t="b">
        <f>(IF(C41="N", 'Project Wide Estimates'!$D$12*'Project Wide Estimates'!$E$30, (IF('Individual Parcel Estimate'!C41="I", 'Project Wide Estimates'!$D$13*'Project Wide Estimates'!$E$30, (IF('Individual Parcel Estimate'!C41="II", 'Project Wide Estimates'!$D$14*'Project Wide Estimates'!$E$30, (IF('Individual Parcel Estimate'!C41="M", 'Project Wide Estimates'!$D$15*'Project Wide Estimates'!$E$30, (IF('Individual Parcel Estimate'!C41="MI", 'Project Wide Estimates'!$D$16*'Project Wide Estimates'!$E$30, (IF('Individual Parcel Estimate'!C41="C", 'Project Wide Estimates'!$D$17*'Project Wide Estimates'!$E$30, (IF('Individual Parcel Estimate'!C41="CI", 'Project Wide Estimates'!$D$18*'Project Wide Estimates'!$E$30))))))))))))))</f>
        <v>0</v>
      </c>
      <c r="P41" s="122"/>
      <c r="Q41" s="211" t="b">
        <f>(IF(S41="Agricultural 1",P41*'Project Wide Estimates'!$Q$14,(IF('Individual Parcel Estimate'!S41="Agricultural 2",'Individual Parcel Estimate'!P41*'Project Wide Estimates'!$Q$15,(IF('Individual Parcel Estimate'!S41="Residential 1",'Individual Parcel Estimate'!P41*'Project Wide Estimates'!$Q$16,(IF('Individual Parcel Estimate'!S41="Residential 2",'Individual Parcel Estimate'!P41*'Project Wide Estimates'!$Q$17,(IF('Individual Parcel Estimate'!S41="Commercial 1",'Individual Parcel Estimate'!P41*'Project Wide Estimates'!$Q$18,(IF('Individual Parcel Estimate'!S41="Commercial 2",'Individual Parcel Estimate'!P41*'Project Wide Estimates'!$Q$19,(IF('Individual Parcel Estimate'!S41="Industrial 1",'Individual Parcel Estimate'!P41*'Project Wide Estimates'!$Q$20,(IF('Individual Parcel Estimate'!S41="Industrial 2",'Individual Parcel Estimate'!P41*'Project Wide Estimates'!$Q$21,(IF('Individual Parcel Estimate'!S41="Other 1",'Individual Parcel Estimate'!P41*'Project Wide Estimates'!$Q$22,(IF('Individual Parcel Estimate'!S41="Other 2",'Individual Parcel Estimate'!P41*'Project Wide Estimates'!$Q$23))))))))))))))))))))</f>
        <v>0</v>
      </c>
      <c r="R41" s="250"/>
      <c r="S41" s="122"/>
      <c r="T41" s="122"/>
      <c r="U41" s="241"/>
      <c r="V41" s="122"/>
      <c r="W41" s="211" t="b">
        <f>(IF(S41="Agricultural 1",V41*('Project Wide Estimates'!$Q$14*0.1),(IF('Individual Parcel Estimate'!S41="Agricultural 2",'Individual Parcel Estimate'!V41*('Project Wide Estimates'!$Q$15*0.1),(IF('Individual Parcel Estimate'!S41="Residential 1",'Individual Parcel Estimate'!V41*('Project Wide Estimates'!$Q$16*0.1),(IF('Individual Parcel Estimate'!S41="Residential 2",'Individual Parcel Estimate'!V41*('Project Wide Estimates'!$Q$17*0.1),(IF('Individual Parcel Estimate'!S41="Commercial 1",'Individual Parcel Estimate'!V41*('Project Wide Estimates'!$Q$18*0.1),(IF('Individual Parcel Estimate'!S41="Commercial 2",'Individual Parcel Estimate'!V41*('Project Wide Estimates'!$Q$19*0.1),(IF('Individual Parcel Estimate'!S41="Industrial 1",'Individual Parcel Estimate'!V41*('Project Wide Estimates'!$Q$20*0.1),(IF('Individual Parcel Estimate'!S41="Industrial 2",'Individual Parcel Estimate'!V41*('Project Wide Estimates'!$Q$21*0.1),(IF('Individual Parcel Estimate'!S41="Other 1",'Individual Parcel Estimate'!V41*('Project Wide Estimates'!$Q$22*0.1),(IF('Individual Parcel Estimate'!S41="Other 2",'Individual Parcel Estimate'!V41*('Project Wide Estimates'!$Q$23*0.1)))))))))))))))))))))</f>
        <v>0</v>
      </c>
      <c r="X41" s="211" t="b">
        <f>(IF(S41="Agricultural 1",'Project Wide Estimates'!$Q$14*'Individual Parcel Estimate'!P41, (IF('Individual Parcel Estimate'!S41="Agricultural 2", 'Project Wide Estimates'!$Q$15*'Individual Parcel Estimate'!P41, (IF('Individual Parcel Estimate'!S41="Residential 1", 'Project Wide Estimates'!$Q$16*'Individual Parcel Estimate'!P41, (IF('Individual Parcel Estimate'!S41="Residential 2",'Project Wide Estimates'!$Q$17*'Individual Parcel Estimate'!P41, (IF('Individual Parcel Estimate'!S41="Commercial 1",'Project Wide Estimates'!$Q$18*'Individual Parcel Estimate'!P41, (IF('Individual Parcel Estimate'!S41="Commercial 2", 'Project Wide Estimates'!$Q$19*'Individual Parcel Estimate'!P41, (IF('Individual Parcel Estimate'!S41="Industrial 1", 'Project Wide Estimates'!$Q$20*'Individual Parcel Estimate'!P41, (IF('Individual Parcel Estimate'!S41="Industrial 2", 'Project Wide Estimates'!$Q$21*'Individual Parcel Estimate'!P41, (IF('Individual Parcel Estimate'!S41="Other 1", 'Project Wide Estimates'!$Q$22*'Individual Parcel Estimate'!P41, (IF('Individual Parcel Estimate'!S41="Other 2", 'Project Wide Estimates'!$Q$23*'Individual Parcel Estimate'!P41))))))))))))))))))))</f>
        <v>0</v>
      </c>
      <c r="Y41" s="239">
        <f t="shared" si="3"/>
        <v>0</v>
      </c>
      <c r="Z41" s="211" t="b">
        <f t="shared" si="4"/>
        <v>0</v>
      </c>
      <c r="AA41" s="229"/>
      <c r="AB41" s="229"/>
      <c r="AC41" s="230"/>
      <c r="AD41" s="228"/>
      <c r="AE41" s="228"/>
      <c r="AF41" s="228"/>
      <c r="AG41" s="228"/>
      <c r="AH41" s="228"/>
      <c r="AI41" s="211">
        <f t="shared" si="5"/>
        <v>0</v>
      </c>
      <c r="AJ41" s="211">
        <f t="shared" si="6"/>
        <v>0</v>
      </c>
      <c r="AK41" s="123"/>
      <c r="AL41" s="123"/>
    </row>
    <row r="42" spans="1:38" x14ac:dyDescent="0.25">
      <c r="A42" s="120"/>
      <c r="B42" s="121"/>
      <c r="C42" s="122"/>
      <c r="D42" s="122"/>
      <c r="E42" s="122"/>
      <c r="F42" s="211" t="b">
        <f>(IF(E42="Consultant", "enter manually", (IF(C42="N", 'Project Wide Estimates'!$H$12*'Project Wide Estimates'!$E$30, (IF('Individual Parcel Estimate'!C42="I",'Project Wide Estimates'!$H$13*'Project Wide Estimates'!$E$30, (IF('Individual Parcel Estimate'!C42="II", 'Project Wide Estimates'!$H$14*'Project Wide Estimates'!$E$30, (IF('Individual Parcel Estimate'!C42="M", 'Project Wide Estimates'!$H$15*'Project Wide Estimates'!$E$30, (IF('Individual Parcel Estimate'!C42="MI", 'Project Wide Estimates'!$H$16*'Project Wide Estimates'!$E$30, (IF('Individual Parcel Estimate'!C42="C", 'Project Wide Estimates'!$H$17*'Project Wide Estimates'!$E$30, (IF('Individual Parcel Estimate'!C42="CI", 'Project Wide Estimates'!$H$18*'Project Wide Estimates'!$E$30))))))))))))))))</f>
        <v>0</v>
      </c>
      <c r="G42" s="122"/>
      <c r="H42" s="211" t="b">
        <f>(IF(G42="Consultant", "enter manually", (IF(C42="N", 'Project Wide Estimates'!$G$12*'Project Wide Estimates'!$E$30, (IF('Individual Parcel Estimate'!C42="I",'Project Wide Estimates'!$I$13*'Project Wide Estimates'!$E$30, (IF('Individual Parcel Estimate'!C42="II", 'Project Wide Estimates'!$I$14*'Project Wide Estimates'!$E$30, (IF('Individual Parcel Estimate'!C42="M", 'Project Wide Estimates'!$I$15*'Project Wide Estimates'!$E$30, (IF('Individual Parcel Estimate'!C42="MI", 'Project Wide Estimates'!$I$16*'Project Wide Estimates'!$E$30, (IF('Individual Parcel Estimate'!C42="C", 'Project Wide Estimates'!$I$17*'Project Wide Estimates'!$E$30, (IF('Individual Parcel Estimate'!C42="CI", 'Project Wide Estimates'!$I$18*'Project Wide Estimates'!$E$30))))))))))))))))</f>
        <v>0</v>
      </c>
      <c r="I42" s="122"/>
      <c r="J42" s="211" t="b">
        <f>(IF(I42="Consultant","enter manually",(IF(C42="N","na",(IF(C42="I","na",(IF(C42="II",'Project Wide Estimates'!$J$14*'Project Wide Estimates'!$E$30,(IF('Individual Parcel Estimate'!C42="M","na",(IF('Individual Parcel Estimate'!C42="MI",'Project Wide Estimates'!$J$16*'Project Wide Estimates'!$E$30,(IF('Individual Parcel Estimate'!C42="C","na",(IF('Individual Parcel Estimate'!C42="CI",'Project Wide Estimates'!$J$18*'Project Wide Estimates'!$E$30))))))))))))))))</f>
        <v>0</v>
      </c>
      <c r="K42" s="122"/>
      <c r="L42" s="211" t="b">
        <f>(IF(K42="Consultant","enter manually",(IF(C42="N","na",(IF(C42="I","na",(IF(C42="II",'Project Wide Estimates'!$K$14*'Project Wide Estimates'!$E$30,(IF('Individual Parcel Estimate'!C42="M","na",(IF('Individual Parcel Estimate'!C42="MI",'Project Wide Estimates'!$K$16*'Project Wide Estimates'!$E$30,(IF('Individual Parcel Estimate'!C42="C","na",(IF('Individual Parcel Estimate'!C42="CI",'Project Wide Estimates'!$K$18*'Project Wide Estimates'!$E$30))))))))))))))))</f>
        <v>0</v>
      </c>
      <c r="M42" s="229"/>
      <c r="N42" s="228"/>
      <c r="O42" s="211" t="b">
        <f>(IF(C42="N", 'Project Wide Estimates'!$D$12*'Project Wide Estimates'!$E$30, (IF('Individual Parcel Estimate'!C42="I", 'Project Wide Estimates'!$D$13*'Project Wide Estimates'!$E$30, (IF('Individual Parcel Estimate'!C42="II", 'Project Wide Estimates'!$D$14*'Project Wide Estimates'!$E$30, (IF('Individual Parcel Estimate'!C42="M", 'Project Wide Estimates'!$D$15*'Project Wide Estimates'!$E$30, (IF('Individual Parcel Estimate'!C42="MI", 'Project Wide Estimates'!$D$16*'Project Wide Estimates'!$E$30, (IF('Individual Parcel Estimate'!C42="C", 'Project Wide Estimates'!$D$17*'Project Wide Estimates'!$E$30, (IF('Individual Parcel Estimate'!C42="CI", 'Project Wide Estimates'!$D$18*'Project Wide Estimates'!$E$30))))))))))))))</f>
        <v>0</v>
      </c>
      <c r="P42" s="122"/>
      <c r="Q42" s="211" t="b">
        <f>(IF(S42="Agricultural 1",P42*'Project Wide Estimates'!$Q$14,(IF('Individual Parcel Estimate'!S42="Agricultural 2",'Individual Parcel Estimate'!P42*'Project Wide Estimates'!$Q$15,(IF('Individual Parcel Estimate'!S42="Residential 1",'Individual Parcel Estimate'!P42*'Project Wide Estimates'!$Q$16,(IF('Individual Parcel Estimate'!S42="Residential 2",'Individual Parcel Estimate'!P42*'Project Wide Estimates'!$Q$17,(IF('Individual Parcel Estimate'!S42="Commercial 1",'Individual Parcel Estimate'!P42*'Project Wide Estimates'!$Q$18,(IF('Individual Parcel Estimate'!S42="Commercial 2",'Individual Parcel Estimate'!P42*'Project Wide Estimates'!$Q$19,(IF('Individual Parcel Estimate'!S42="Industrial 1",'Individual Parcel Estimate'!P42*'Project Wide Estimates'!$Q$20,(IF('Individual Parcel Estimate'!S42="Industrial 2",'Individual Parcel Estimate'!P42*'Project Wide Estimates'!$Q$21,(IF('Individual Parcel Estimate'!S42="Other 1",'Individual Parcel Estimate'!P42*'Project Wide Estimates'!$Q$22,(IF('Individual Parcel Estimate'!S42="Other 2",'Individual Parcel Estimate'!P42*'Project Wide Estimates'!$Q$23))))))))))))))))))))</f>
        <v>0</v>
      </c>
      <c r="R42" s="250"/>
      <c r="S42" s="122"/>
      <c r="T42" s="122"/>
      <c r="U42" s="241"/>
      <c r="V42" s="122"/>
      <c r="W42" s="211" t="b">
        <f>(IF(S42="Agricultural 1",V42*('Project Wide Estimates'!$Q$14*0.1),(IF('Individual Parcel Estimate'!S42="Agricultural 2",'Individual Parcel Estimate'!V42*('Project Wide Estimates'!$Q$15*0.1),(IF('Individual Parcel Estimate'!S42="Residential 1",'Individual Parcel Estimate'!V42*('Project Wide Estimates'!$Q$16*0.1),(IF('Individual Parcel Estimate'!S42="Residential 2",'Individual Parcel Estimate'!V42*('Project Wide Estimates'!$Q$17*0.1),(IF('Individual Parcel Estimate'!S42="Commercial 1",'Individual Parcel Estimate'!V42*('Project Wide Estimates'!$Q$18*0.1),(IF('Individual Parcel Estimate'!S42="Commercial 2",'Individual Parcel Estimate'!V42*('Project Wide Estimates'!$Q$19*0.1),(IF('Individual Parcel Estimate'!S42="Industrial 1",'Individual Parcel Estimate'!V42*('Project Wide Estimates'!$Q$20*0.1),(IF('Individual Parcel Estimate'!S42="Industrial 2",'Individual Parcel Estimate'!V42*('Project Wide Estimates'!$Q$21*0.1),(IF('Individual Parcel Estimate'!S42="Other 1",'Individual Parcel Estimate'!V42*('Project Wide Estimates'!$Q$22*0.1),(IF('Individual Parcel Estimate'!S42="Other 2",'Individual Parcel Estimate'!V42*('Project Wide Estimates'!$Q$23*0.1)))))))))))))))))))))</f>
        <v>0</v>
      </c>
      <c r="X42" s="211" t="b">
        <f>(IF(S42="Agricultural 1",'Project Wide Estimates'!$Q$14*'Individual Parcel Estimate'!P42, (IF('Individual Parcel Estimate'!S42="Agricultural 2", 'Project Wide Estimates'!$Q$15*'Individual Parcel Estimate'!P42, (IF('Individual Parcel Estimate'!S42="Residential 1", 'Project Wide Estimates'!$Q$16*'Individual Parcel Estimate'!P42, (IF('Individual Parcel Estimate'!S42="Residential 2",'Project Wide Estimates'!$Q$17*'Individual Parcel Estimate'!P42, (IF('Individual Parcel Estimate'!S42="Commercial 1",'Project Wide Estimates'!$Q$18*'Individual Parcel Estimate'!P42, (IF('Individual Parcel Estimate'!S42="Commercial 2", 'Project Wide Estimates'!$Q$19*'Individual Parcel Estimate'!P42, (IF('Individual Parcel Estimate'!S42="Industrial 1", 'Project Wide Estimates'!$Q$20*'Individual Parcel Estimate'!P42, (IF('Individual Parcel Estimate'!S42="Industrial 2", 'Project Wide Estimates'!$Q$21*'Individual Parcel Estimate'!P42, (IF('Individual Parcel Estimate'!S42="Other 1", 'Project Wide Estimates'!$Q$22*'Individual Parcel Estimate'!P42, (IF('Individual Parcel Estimate'!S42="Other 2", 'Project Wide Estimates'!$Q$23*'Individual Parcel Estimate'!P42))))))))))))))))))))</f>
        <v>0</v>
      </c>
      <c r="Y42" s="239">
        <f t="shared" si="3"/>
        <v>0</v>
      </c>
      <c r="Z42" s="211" t="b">
        <f t="shared" si="4"/>
        <v>0</v>
      </c>
      <c r="AA42" s="229"/>
      <c r="AB42" s="229"/>
      <c r="AC42" s="230"/>
      <c r="AD42" s="228"/>
      <c r="AE42" s="228"/>
      <c r="AF42" s="228"/>
      <c r="AG42" s="228"/>
      <c r="AH42" s="228"/>
      <c r="AI42" s="211">
        <f t="shared" si="5"/>
        <v>0</v>
      </c>
      <c r="AJ42" s="211">
        <f t="shared" si="6"/>
        <v>0</v>
      </c>
      <c r="AK42" s="123"/>
      <c r="AL42" s="123"/>
    </row>
    <row r="43" spans="1:38" x14ac:dyDescent="0.25">
      <c r="A43" s="120"/>
      <c r="B43" s="121"/>
      <c r="C43" s="122"/>
      <c r="D43" s="122"/>
      <c r="E43" s="122"/>
      <c r="F43" s="211" t="b">
        <f>(IF(E43="Consultant", "enter manually", (IF(C43="N", 'Project Wide Estimates'!$H$12*'Project Wide Estimates'!$E$30, (IF('Individual Parcel Estimate'!C43="I",'Project Wide Estimates'!$H$13*'Project Wide Estimates'!$E$30, (IF('Individual Parcel Estimate'!C43="II", 'Project Wide Estimates'!$H$14*'Project Wide Estimates'!$E$30, (IF('Individual Parcel Estimate'!C43="M", 'Project Wide Estimates'!$H$15*'Project Wide Estimates'!$E$30, (IF('Individual Parcel Estimate'!C43="MI", 'Project Wide Estimates'!$H$16*'Project Wide Estimates'!$E$30, (IF('Individual Parcel Estimate'!C43="C", 'Project Wide Estimates'!$H$17*'Project Wide Estimates'!$E$30, (IF('Individual Parcel Estimate'!C43="CI", 'Project Wide Estimates'!$H$18*'Project Wide Estimates'!$E$30))))))))))))))))</f>
        <v>0</v>
      </c>
      <c r="G43" s="122"/>
      <c r="H43" s="211" t="b">
        <f>(IF(G43="Consultant", "enter manually", (IF(C43="N", 'Project Wide Estimates'!$G$12*'Project Wide Estimates'!$E$30, (IF('Individual Parcel Estimate'!C43="I",'Project Wide Estimates'!$I$13*'Project Wide Estimates'!$E$30, (IF('Individual Parcel Estimate'!C43="II", 'Project Wide Estimates'!$I$14*'Project Wide Estimates'!$E$30, (IF('Individual Parcel Estimate'!C43="M", 'Project Wide Estimates'!$I$15*'Project Wide Estimates'!$E$30, (IF('Individual Parcel Estimate'!C43="MI", 'Project Wide Estimates'!$I$16*'Project Wide Estimates'!$E$30, (IF('Individual Parcel Estimate'!C43="C", 'Project Wide Estimates'!$I$17*'Project Wide Estimates'!$E$30, (IF('Individual Parcel Estimate'!C43="CI", 'Project Wide Estimates'!$I$18*'Project Wide Estimates'!$E$30))))))))))))))))</f>
        <v>0</v>
      </c>
      <c r="I43" s="122"/>
      <c r="J43" s="211" t="b">
        <f>(IF(I43="Consultant","enter manually",(IF(C43="N","na",(IF(C43="I","na",(IF(C43="II",'Project Wide Estimates'!$J$14*'Project Wide Estimates'!$E$30,(IF('Individual Parcel Estimate'!C43="M","na",(IF('Individual Parcel Estimate'!C43="MI",'Project Wide Estimates'!$J$16*'Project Wide Estimates'!$E$30,(IF('Individual Parcel Estimate'!C43="C","na",(IF('Individual Parcel Estimate'!C43="CI",'Project Wide Estimates'!$J$18*'Project Wide Estimates'!$E$30))))))))))))))))</f>
        <v>0</v>
      </c>
      <c r="K43" s="122"/>
      <c r="L43" s="211" t="b">
        <f>(IF(K43="Consultant","enter manually",(IF(C43="N","na",(IF(C43="I","na",(IF(C43="II",'Project Wide Estimates'!$K$14*'Project Wide Estimates'!$E$30,(IF('Individual Parcel Estimate'!C43="M","na",(IF('Individual Parcel Estimate'!C43="MI",'Project Wide Estimates'!$K$16*'Project Wide Estimates'!$E$30,(IF('Individual Parcel Estimate'!C43="C","na",(IF('Individual Parcel Estimate'!C43="CI",'Project Wide Estimates'!$K$18*'Project Wide Estimates'!$E$30))))))))))))))))</f>
        <v>0</v>
      </c>
      <c r="M43" s="229"/>
      <c r="N43" s="228"/>
      <c r="O43" s="211" t="b">
        <f>(IF(C43="N", 'Project Wide Estimates'!$D$12*'Project Wide Estimates'!$E$30, (IF('Individual Parcel Estimate'!C43="I", 'Project Wide Estimates'!$D$13*'Project Wide Estimates'!$E$30, (IF('Individual Parcel Estimate'!C43="II", 'Project Wide Estimates'!$D$14*'Project Wide Estimates'!$E$30, (IF('Individual Parcel Estimate'!C43="M", 'Project Wide Estimates'!$D$15*'Project Wide Estimates'!$E$30, (IF('Individual Parcel Estimate'!C43="MI", 'Project Wide Estimates'!$D$16*'Project Wide Estimates'!$E$30, (IF('Individual Parcel Estimate'!C43="C", 'Project Wide Estimates'!$D$17*'Project Wide Estimates'!$E$30, (IF('Individual Parcel Estimate'!C43="CI", 'Project Wide Estimates'!$D$18*'Project Wide Estimates'!$E$30))))))))))))))</f>
        <v>0</v>
      </c>
      <c r="P43" s="122"/>
      <c r="Q43" s="211" t="b">
        <f>(IF(S43="Agricultural 1",P43*'Project Wide Estimates'!$Q$14,(IF('Individual Parcel Estimate'!S43="Agricultural 2",'Individual Parcel Estimate'!P43*'Project Wide Estimates'!$Q$15,(IF('Individual Parcel Estimate'!S43="Residential 1",'Individual Parcel Estimate'!P43*'Project Wide Estimates'!$Q$16,(IF('Individual Parcel Estimate'!S43="Residential 2",'Individual Parcel Estimate'!P43*'Project Wide Estimates'!$Q$17,(IF('Individual Parcel Estimate'!S43="Commercial 1",'Individual Parcel Estimate'!P43*'Project Wide Estimates'!$Q$18,(IF('Individual Parcel Estimate'!S43="Commercial 2",'Individual Parcel Estimate'!P43*'Project Wide Estimates'!$Q$19,(IF('Individual Parcel Estimate'!S43="Industrial 1",'Individual Parcel Estimate'!P43*'Project Wide Estimates'!$Q$20,(IF('Individual Parcel Estimate'!S43="Industrial 2",'Individual Parcel Estimate'!P43*'Project Wide Estimates'!$Q$21,(IF('Individual Parcel Estimate'!S43="Other 1",'Individual Parcel Estimate'!P43*'Project Wide Estimates'!$Q$22,(IF('Individual Parcel Estimate'!S43="Other 2",'Individual Parcel Estimate'!P43*'Project Wide Estimates'!$Q$23))))))))))))))))))))</f>
        <v>0</v>
      </c>
      <c r="R43" s="250"/>
      <c r="S43" s="122"/>
      <c r="T43" s="122"/>
      <c r="U43" s="241"/>
      <c r="V43" s="122"/>
      <c r="W43" s="211" t="b">
        <f>(IF(S43="Agricultural 1",V43*('Project Wide Estimates'!$Q$14*0.1),(IF('Individual Parcel Estimate'!S43="Agricultural 2",'Individual Parcel Estimate'!V43*('Project Wide Estimates'!$Q$15*0.1),(IF('Individual Parcel Estimate'!S43="Residential 1",'Individual Parcel Estimate'!V43*('Project Wide Estimates'!$Q$16*0.1),(IF('Individual Parcel Estimate'!S43="Residential 2",'Individual Parcel Estimate'!V43*('Project Wide Estimates'!$Q$17*0.1),(IF('Individual Parcel Estimate'!S43="Commercial 1",'Individual Parcel Estimate'!V43*('Project Wide Estimates'!$Q$18*0.1),(IF('Individual Parcel Estimate'!S43="Commercial 2",'Individual Parcel Estimate'!V43*('Project Wide Estimates'!$Q$19*0.1),(IF('Individual Parcel Estimate'!S43="Industrial 1",'Individual Parcel Estimate'!V43*('Project Wide Estimates'!$Q$20*0.1),(IF('Individual Parcel Estimate'!S43="Industrial 2",'Individual Parcel Estimate'!V43*('Project Wide Estimates'!$Q$21*0.1),(IF('Individual Parcel Estimate'!S43="Other 1",'Individual Parcel Estimate'!V43*('Project Wide Estimates'!$Q$22*0.1),(IF('Individual Parcel Estimate'!S43="Other 2",'Individual Parcel Estimate'!V43*('Project Wide Estimates'!$Q$23*0.1)))))))))))))))))))))</f>
        <v>0</v>
      </c>
      <c r="X43" s="211" t="b">
        <f>(IF(S43="Agricultural 1",'Project Wide Estimates'!$Q$14*'Individual Parcel Estimate'!P43, (IF('Individual Parcel Estimate'!S43="Agricultural 2", 'Project Wide Estimates'!$Q$15*'Individual Parcel Estimate'!P43, (IF('Individual Parcel Estimate'!S43="Residential 1", 'Project Wide Estimates'!$Q$16*'Individual Parcel Estimate'!P43, (IF('Individual Parcel Estimate'!S43="Residential 2",'Project Wide Estimates'!$Q$17*'Individual Parcel Estimate'!P43, (IF('Individual Parcel Estimate'!S43="Commercial 1",'Project Wide Estimates'!$Q$18*'Individual Parcel Estimate'!P43, (IF('Individual Parcel Estimate'!S43="Commercial 2", 'Project Wide Estimates'!$Q$19*'Individual Parcel Estimate'!P43, (IF('Individual Parcel Estimate'!S43="Industrial 1", 'Project Wide Estimates'!$Q$20*'Individual Parcel Estimate'!P43, (IF('Individual Parcel Estimate'!S43="Industrial 2", 'Project Wide Estimates'!$Q$21*'Individual Parcel Estimate'!P43, (IF('Individual Parcel Estimate'!S43="Other 1", 'Project Wide Estimates'!$Q$22*'Individual Parcel Estimate'!P43, (IF('Individual Parcel Estimate'!S43="Other 2", 'Project Wide Estimates'!$Q$23*'Individual Parcel Estimate'!P43))))))))))))))))))))</f>
        <v>0</v>
      </c>
      <c r="Y43" s="239">
        <f t="shared" si="3"/>
        <v>0</v>
      </c>
      <c r="Z43" s="211" t="b">
        <f t="shared" si="4"/>
        <v>0</v>
      </c>
      <c r="AA43" s="229"/>
      <c r="AB43" s="229"/>
      <c r="AC43" s="230"/>
      <c r="AD43" s="228"/>
      <c r="AE43" s="228"/>
      <c r="AF43" s="228"/>
      <c r="AG43" s="228"/>
      <c r="AH43" s="228"/>
      <c r="AI43" s="211">
        <f t="shared" si="5"/>
        <v>0</v>
      </c>
      <c r="AJ43" s="211">
        <f t="shared" si="6"/>
        <v>0</v>
      </c>
      <c r="AK43" s="123"/>
      <c r="AL43" s="123"/>
    </row>
    <row r="44" spans="1:38" x14ac:dyDescent="0.25">
      <c r="A44" s="120"/>
      <c r="B44" s="121"/>
      <c r="C44" s="122"/>
      <c r="D44" s="122"/>
      <c r="E44" s="122"/>
      <c r="F44" s="211" t="b">
        <f>(IF(E44="Consultant", "enter manually", (IF(C44="N", 'Project Wide Estimates'!$H$12*'Project Wide Estimates'!$E$30, (IF('Individual Parcel Estimate'!C44="I",'Project Wide Estimates'!$H$13*'Project Wide Estimates'!$E$30, (IF('Individual Parcel Estimate'!C44="II", 'Project Wide Estimates'!$H$14*'Project Wide Estimates'!$E$30, (IF('Individual Parcel Estimate'!C44="M", 'Project Wide Estimates'!$H$15*'Project Wide Estimates'!$E$30, (IF('Individual Parcel Estimate'!C44="MI", 'Project Wide Estimates'!$H$16*'Project Wide Estimates'!$E$30, (IF('Individual Parcel Estimate'!C44="C", 'Project Wide Estimates'!$H$17*'Project Wide Estimates'!$E$30, (IF('Individual Parcel Estimate'!C44="CI", 'Project Wide Estimates'!$H$18*'Project Wide Estimates'!$E$30))))))))))))))))</f>
        <v>0</v>
      </c>
      <c r="G44" s="122"/>
      <c r="H44" s="211" t="b">
        <f>(IF(G44="Consultant", "enter manually", (IF(C44="N", 'Project Wide Estimates'!$G$12*'Project Wide Estimates'!$E$30, (IF('Individual Parcel Estimate'!C44="I",'Project Wide Estimates'!$I$13*'Project Wide Estimates'!$E$30, (IF('Individual Parcel Estimate'!C44="II", 'Project Wide Estimates'!$I$14*'Project Wide Estimates'!$E$30, (IF('Individual Parcel Estimate'!C44="M", 'Project Wide Estimates'!$I$15*'Project Wide Estimates'!$E$30, (IF('Individual Parcel Estimate'!C44="MI", 'Project Wide Estimates'!$I$16*'Project Wide Estimates'!$E$30, (IF('Individual Parcel Estimate'!C44="C", 'Project Wide Estimates'!$I$17*'Project Wide Estimates'!$E$30, (IF('Individual Parcel Estimate'!C44="CI", 'Project Wide Estimates'!$I$18*'Project Wide Estimates'!$E$30))))))))))))))))</f>
        <v>0</v>
      </c>
      <c r="I44" s="122"/>
      <c r="J44" s="211" t="b">
        <f>(IF(I44="Consultant","enter manually",(IF(C44="N","na",(IF(C44="I","na",(IF(C44="II",'Project Wide Estimates'!$J$14*'Project Wide Estimates'!$E$30,(IF('Individual Parcel Estimate'!C44="M","na",(IF('Individual Parcel Estimate'!C44="MI",'Project Wide Estimates'!$J$16*'Project Wide Estimates'!$E$30,(IF('Individual Parcel Estimate'!C44="C","na",(IF('Individual Parcel Estimate'!C44="CI",'Project Wide Estimates'!$J$18*'Project Wide Estimates'!$E$30))))))))))))))))</f>
        <v>0</v>
      </c>
      <c r="K44" s="122"/>
      <c r="L44" s="211" t="b">
        <f>(IF(K44="Consultant","enter manually",(IF(C44="N","na",(IF(C44="I","na",(IF(C44="II",'Project Wide Estimates'!$K$14*'Project Wide Estimates'!$E$30,(IF('Individual Parcel Estimate'!C44="M","na",(IF('Individual Parcel Estimate'!C44="MI",'Project Wide Estimates'!$K$16*'Project Wide Estimates'!$E$30,(IF('Individual Parcel Estimate'!C44="C","na",(IF('Individual Parcel Estimate'!C44="CI",'Project Wide Estimates'!$K$18*'Project Wide Estimates'!$E$30))))))))))))))))</f>
        <v>0</v>
      </c>
      <c r="M44" s="229"/>
      <c r="N44" s="228"/>
      <c r="O44" s="211" t="b">
        <f>(IF(C44="N", 'Project Wide Estimates'!$D$12*'Project Wide Estimates'!$E$30, (IF('Individual Parcel Estimate'!C44="I", 'Project Wide Estimates'!$D$13*'Project Wide Estimates'!$E$30, (IF('Individual Parcel Estimate'!C44="II", 'Project Wide Estimates'!$D$14*'Project Wide Estimates'!$E$30, (IF('Individual Parcel Estimate'!C44="M", 'Project Wide Estimates'!$D$15*'Project Wide Estimates'!$E$30, (IF('Individual Parcel Estimate'!C44="MI", 'Project Wide Estimates'!$D$16*'Project Wide Estimates'!$E$30, (IF('Individual Parcel Estimate'!C44="C", 'Project Wide Estimates'!$D$17*'Project Wide Estimates'!$E$30, (IF('Individual Parcel Estimate'!C44="CI", 'Project Wide Estimates'!$D$18*'Project Wide Estimates'!$E$30))))))))))))))</f>
        <v>0</v>
      </c>
      <c r="P44" s="122"/>
      <c r="Q44" s="211" t="b">
        <f>(IF(S44="Agricultural 1",P44*'Project Wide Estimates'!$Q$14,(IF('Individual Parcel Estimate'!S44="Agricultural 2",'Individual Parcel Estimate'!P44*'Project Wide Estimates'!$Q$15,(IF('Individual Parcel Estimate'!S44="Residential 1",'Individual Parcel Estimate'!P44*'Project Wide Estimates'!$Q$16,(IF('Individual Parcel Estimate'!S44="Residential 2",'Individual Parcel Estimate'!P44*'Project Wide Estimates'!$Q$17,(IF('Individual Parcel Estimate'!S44="Commercial 1",'Individual Parcel Estimate'!P44*'Project Wide Estimates'!$Q$18,(IF('Individual Parcel Estimate'!S44="Commercial 2",'Individual Parcel Estimate'!P44*'Project Wide Estimates'!$Q$19,(IF('Individual Parcel Estimate'!S44="Industrial 1",'Individual Parcel Estimate'!P44*'Project Wide Estimates'!$Q$20,(IF('Individual Parcel Estimate'!S44="Industrial 2",'Individual Parcel Estimate'!P44*'Project Wide Estimates'!$Q$21,(IF('Individual Parcel Estimate'!S44="Other 1",'Individual Parcel Estimate'!P44*'Project Wide Estimates'!$Q$22,(IF('Individual Parcel Estimate'!S44="Other 2",'Individual Parcel Estimate'!P44*'Project Wide Estimates'!$Q$23))))))))))))))))))))</f>
        <v>0</v>
      </c>
      <c r="R44" s="250"/>
      <c r="S44" s="122"/>
      <c r="T44" s="122"/>
      <c r="U44" s="241"/>
      <c r="V44" s="122"/>
      <c r="W44" s="211" t="b">
        <f>(IF(S44="Agricultural 1",V44*('Project Wide Estimates'!$Q$14*0.1),(IF('Individual Parcel Estimate'!S44="Agricultural 2",'Individual Parcel Estimate'!V44*('Project Wide Estimates'!$Q$15*0.1),(IF('Individual Parcel Estimate'!S44="Residential 1",'Individual Parcel Estimate'!V44*('Project Wide Estimates'!$Q$16*0.1),(IF('Individual Parcel Estimate'!S44="Residential 2",'Individual Parcel Estimate'!V44*('Project Wide Estimates'!$Q$17*0.1),(IF('Individual Parcel Estimate'!S44="Commercial 1",'Individual Parcel Estimate'!V44*('Project Wide Estimates'!$Q$18*0.1),(IF('Individual Parcel Estimate'!S44="Commercial 2",'Individual Parcel Estimate'!V44*('Project Wide Estimates'!$Q$19*0.1),(IF('Individual Parcel Estimate'!S44="Industrial 1",'Individual Parcel Estimate'!V44*('Project Wide Estimates'!$Q$20*0.1),(IF('Individual Parcel Estimate'!S44="Industrial 2",'Individual Parcel Estimate'!V44*('Project Wide Estimates'!$Q$21*0.1),(IF('Individual Parcel Estimate'!S44="Other 1",'Individual Parcel Estimate'!V44*('Project Wide Estimates'!$Q$22*0.1),(IF('Individual Parcel Estimate'!S44="Other 2",'Individual Parcel Estimate'!V44*('Project Wide Estimates'!$Q$23*0.1)))))))))))))))))))))</f>
        <v>0</v>
      </c>
      <c r="X44" s="211" t="b">
        <f>(IF(S44="Agricultural 1",'Project Wide Estimates'!$Q$14*'Individual Parcel Estimate'!P44, (IF('Individual Parcel Estimate'!S44="Agricultural 2", 'Project Wide Estimates'!$Q$15*'Individual Parcel Estimate'!P44, (IF('Individual Parcel Estimate'!S44="Residential 1", 'Project Wide Estimates'!$Q$16*'Individual Parcel Estimate'!P44, (IF('Individual Parcel Estimate'!S44="Residential 2",'Project Wide Estimates'!$Q$17*'Individual Parcel Estimate'!P44, (IF('Individual Parcel Estimate'!S44="Commercial 1",'Project Wide Estimates'!$Q$18*'Individual Parcel Estimate'!P44, (IF('Individual Parcel Estimate'!S44="Commercial 2", 'Project Wide Estimates'!$Q$19*'Individual Parcel Estimate'!P44, (IF('Individual Parcel Estimate'!S44="Industrial 1", 'Project Wide Estimates'!$Q$20*'Individual Parcel Estimate'!P44, (IF('Individual Parcel Estimate'!S44="Industrial 2", 'Project Wide Estimates'!$Q$21*'Individual Parcel Estimate'!P44, (IF('Individual Parcel Estimate'!S44="Other 1", 'Project Wide Estimates'!$Q$22*'Individual Parcel Estimate'!P44, (IF('Individual Parcel Estimate'!S44="Other 2", 'Project Wide Estimates'!$Q$23*'Individual Parcel Estimate'!P44))))))))))))))))))))</f>
        <v>0</v>
      </c>
      <c r="Y44" s="239">
        <f t="shared" si="3"/>
        <v>0</v>
      </c>
      <c r="Z44" s="211" t="b">
        <f t="shared" si="4"/>
        <v>0</v>
      </c>
      <c r="AA44" s="229"/>
      <c r="AB44" s="229"/>
      <c r="AC44" s="230"/>
      <c r="AD44" s="228"/>
      <c r="AE44" s="228"/>
      <c r="AF44" s="228"/>
      <c r="AG44" s="228"/>
      <c r="AH44" s="228"/>
      <c r="AI44" s="211">
        <f t="shared" si="5"/>
        <v>0</v>
      </c>
      <c r="AJ44" s="211">
        <f t="shared" si="6"/>
        <v>0</v>
      </c>
      <c r="AK44" s="123"/>
      <c r="AL44" s="123"/>
    </row>
    <row r="45" spans="1:38" x14ac:dyDescent="0.25">
      <c r="A45" s="120"/>
      <c r="B45" s="121"/>
      <c r="C45" s="122"/>
      <c r="D45" s="122"/>
      <c r="E45" s="122"/>
      <c r="F45" s="211" t="b">
        <f>(IF(E45="Consultant", "enter manually", (IF(C45="N", 'Project Wide Estimates'!$H$12*'Project Wide Estimates'!$E$30, (IF('Individual Parcel Estimate'!C45="I",'Project Wide Estimates'!$H$13*'Project Wide Estimates'!$E$30, (IF('Individual Parcel Estimate'!C45="II", 'Project Wide Estimates'!$H$14*'Project Wide Estimates'!$E$30, (IF('Individual Parcel Estimate'!C45="M", 'Project Wide Estimates'!$H$15*'Project Wide Estimates'!$E$30, (IF('Individual Parcel Estimate'!C45="MI", 'Project Wide Estimates'!$H$16*'Project Wide Estimates'!$E$30, (IF('Individual Parcel Estimate'!C45="C", 'Project Wide Estimates'!$H$17*'Project Wide Estimates'!$E$30, (IF('Individual Parcel Estimate'!C45="CI", 'Project Wide Estimates'!$H$18*'Project Wide Estimates'!$E$30))))))))))))))))</f>
        <v>0</v>
      </c>
      <c r="G45" s="122"/>
      <c r="H45" s="211" t="b">
        <f>(IF(G45="Consultant", "enter manually", (IF(C45="N", 'Project Wide Estimates'!$G$12*'Project Wide Estimates'!$E$30, (IF('Individual Parcel Estimate'!C45="I",'Project Wide Estimates'!$I$13*'Project Wide Estimates'!$E$30, (IF('Individual Parcel Estimate'!C45="II", 'Project Wide Estimates'!$I$14*'Project Wide Estimates'!$E$30, (IF('Individual Parcel Estimate'!C45="M", 'Project Wide Estimates'!$I$15*'Project Wide Estimates'!$E$30, (IF('Individual Parcel Estimate'!C45="MI", 'Project Wide Estimates'!$I$16*'Project Wide Estimates'!$E$30, (IF('Individual Parcel Estimate'!C45="C", 'Project Wide Estimates'!$I$17*'Project Wide Estimates'!$E$30, (IF('Individual Parcel Estimate'!C45="CI", 'Project Wide Estimates'!$I$18*'Project Wide Estimates'!$E$30))))))))))))))))</f>
        <v>0</v>
      </c>
      <c r="I45" s="122"/>
      <c r="J45" s="211" t="b">
        <f>(IF(I45="Consultant","enter manually",(IF(C45="N","na",(IF(C45="I","na",(IF(C45="II",'Project Wide Estimates'!$J$14*'Project Wide Estimates'!$E$30,(IF('Individual Parcel Estimate'!C45="M","na",(IF('Individual Parcel Estimate'!C45="MI",'Project Wide Estimates'!$J$16*'Project Wide Estimates'!$E$30,(IF('Individual Parcel Estimate'!C45="C","na",(IF('Individual Parcel Estimate'!C45="CI",'Project Wide Estimates'!$J$18*'Project Wide Estimates'!$E$30))))))))))))))))</f>
        <v>0</v>
      </c>
      <c r="K45" s="122"/>
      <c r="L45" s="211" t="b">
        <f>(IF(K45="Consultant","enter manually",(IF(C45="N","na",(IF(C45="I","na",(IF(C45="II",'Project Wide Estimates'!$K$14*'Project Wide Estimates'!$E$30,(IF('Individual Parcel Estimate'!C45="M","na",(IF('Individual Parcel Estimate'!C45="MI",'Project Wide Estimates'!$K$16*'Project Wide Estimates'!$E$30,(IF('Individual Parcel Estimate'!C45="C","na",(IF('Individual Parcel Estimate'!C45="CI",'Project Wide Estimates'!$K$18*'Project Wide Estimates'!$E$30))))))))))))))))</f>
        <v>0</v>
      </c>
      <c r="M45" s="229"/>
      <c r="N45" s="228"/>
      <c r="O45" s="211" t="b">
        <f>(IF(C45="N", 'Project Wide Estimates'!$D$12*'Project Wide Estimates'!$E$30, (IF('Individual Parcel Estimate'!C45="I", 'Project Wide Estimates'!$D$13*'Project Wide Estimates'!$E$30, (IF('Individual Parcel Estimate'!C45="II", 'Project Wide Estimates'!$D$14*'Project Wide Estimates'!$E$30, (IF('Individual Parcel Estimate'!C45="M", 'Project Wide Estimates'!$D$15*'Project Wide Estimates'!$E$30, (IF('Individual Parcel Estimate'!C45="MI", 'Project Wide Estimates'!$D$16*'Project Wide Estimates'!$E$30, (IF('Individual Parcel Estimate'!C45="C", 'Project Wide Estimates'!$D$17*'Project Wide Estimates'!$E$30, (IF('Individual Parcel Estimate'!C45="CI", 'Project Wide Estimates'!$D$18*'Project Wide Estimates'!$E$30))))))))))))))</f>
        <v>0</v>
      </c>
      <c r="P45" s="122"/>
      <c r="Q45" s="211" t="b">
        <f>(IF(S45="Agricultural 1",P45*'Project Wide Estimates'!$Q$14,(IF('Individual Parcel Estimate'!S45="Agricultural 2",'Individual Parcel Estimate'!P45*'Project Wide Estimates'!$Q$15,(IF('Individual Parcel Estimate'!S45="Residential 1",'Individual Parcel Estimate'!P45*'Project Wide Estimates'!$Q$16,(IF('Individual Parcel Estimate'!S45="Residential 2",'Individual Parcel Estimate'!P45*'Project Wide Estimates'!$Q$17,(IF('Individual Parcel Estimate'!S45="Commercial 1",'Individual Parcel Estimate'!P45*'Project Wide Estimates'!$Q$18,(IF('Individual Parcel Estimate'!S45="Commercial 2",'Individual Parcel Estimate'!P45*'Project Wide Estimates'!$Q$19,(IF('Individual Parcel Estimate'!S45="Industrial 1",'Individual Parcel Estimate'!P45*'Project Wide Estimates'!$Q$20,(IF('Individual Parcel Estimate'!S45="Industrial 2",'Individual Parcel Estimate'!P45*'Project Wide Estimates'!$Q$21,(IF('Individual Parcel Estimate'!S45="Other 1",'Individual Parcel Estimate'!P45*'Project Wide Estimates'!$Q$22,(IF('Individual Parcel Estimate'!S45="Other 2",'Individual Parcel Estimate'!P45*'Project Wide Estimates'!$Q$23))))))))))))))))))))</f>
        <v>0</v>
      </c>
      <c r="R45" s="250"/>
      <c r="S45" s="122"/>
      <c r="T45" s="122"/>
      <c r="U45" s="241"/>
      <c r="V45" s="122"/>
      <c r="W45" s="211" t="b">
        <f>(IF(S45="Agricultural 1",V45*('Project Wide Estimates'!$Q$14*0.1),(IF('Individual Parcel Estimate'!S45="Agricultural 2",'Individual Parcel Estimate'!V45*('Project Wide Estimates'!$Q$15*0.1),(IF('Individual Parcel Estimate'!S45="Residential 1",'Individual Parcel Estimate'!V45*('Project Wide Estimates'!$Q$16*0.1),(IF('Individual Parcel Estimate'!S45="Residential 2",'Individual Parcel Estimate'!V45*('Project Wide Estimates'!$Q$17*0.1),(IF('Individual Parcel Estimate'!S45="Commercial 1",'Individual Parcel Estimate'!V45*('Project Wide Estimates'!$Q$18*0.1),(IF('Individual Parcel Estimate'!S45="Commercial 2",'Individual Parcel Estimate'!V45*('Project Wide Estimates'!$Q$19*0.1),(IF('Individual Parcel Estimate'!S45="Industrial 1",'Individual Parcel Estimate'!V45*('Project Wide Estimates'!$Q$20*0.1),(IF('Individual Parcel Estimate'!S45="Industrial 2",'Individual Parcel Estimate'!V45*('Project Wide Estimates'!$Q$21*0.1),(IF('Individual Parcel Estimate'!S45="Other 1",'Individual Parcel Estimate'!V45*('Project Wide Estimates'!$Q$22*0.1),(IF('Individual Parcel Estimate'!S45="Other 2",'Individual Parcel Estimate'!V45*('Project Wide Estimates'!$Q$23*0.1)))))))))))))))))))))</f>
        <v>0</v>
      </c>
      <c r="X45" s="211" t="b">
        <f>(IF(S45="Agricultural 1",'Project Wide Estimates'!$Q$14*'Individual Parcel Estimate'!P45, (IF('Individual Parcel Estimate'!S45="Agricultural 2", 'Project Wide Estimates'!$Q$15*'Individual Parcel Estimate'!P45, (IF('Individual Parcel Estimate'!S45="Residential 1", 'Project Wide Estimates'!$Q$16*'Individual Parcel Estimate'!P45, (IF('Individual Parcel Estimate'!S45="Residential 2",'Project Wide Estimates'!$Q$17*'Individual Parcel Estimate'!P45, (IF('Individual Parcel Estimate'!S45="Commercial 1",'Project Wide Estimates'!$Q$18*'Individual Parcel Estimate'!P45, (IF('Individual Parcel Estimate'!S45="Commercial 2", 'Project Wide Estimates'!$Q$19*'Individual Parcel Estimate'!P45, (IF('Individual Parcel Estimate'!S45="Industrial 1", 'Project Wide Estimates'!$Q$20*'Individual Parcel Estimate'!P45, (IF('Individual Parcel Estimate'!S45="Industrial 2", 'Project Wide Estimates'!$Q$21*'Individual Parcel Estimate'!P45, (IF('Individual Parcel Estimate'!S45="Other 1", 'Project Wide Estimates'!$Q$22*'Individual Parcel Estimate'!P45, (IF('Individual Parcel Estimate'!S45="Other 2", 'Project Wide Estimates'!$Q$23*'Individual Parcel Estimate'!P45))))))))))))))))))))</f>
        <v>0</v>
      </c>
      <c r="Y45" s="239">
        <f t="shared" si="3"/>
        <v>0</v>
      </c>
      <c r="Z45" s="211" t="b">
        <f t="shared" si="4"/>
        <v>0</v>
      </c>
      <c r="AA45" s="229"/>
      <c r="AB45" s="229"/>
      <c r="AC45" s="230"/>
      <c r="AD45" s="228"/>
      <c r="AE45" s="228"/>
      <c r="AF45" s="228"/>
      <c r="AG45" s="228"/>
      <c r="AH45" s="228"/>
      <c r="AI45" s="211">
        <f t="shared" si="5"/>
        <v>0</v>
      </c>
      <c r="AJ45" s="211">
        <f t="shared" si="6"/>
        <v>0</v>
      </c>
      <c r="AK45" s="123"/>
      <c r="AL45" s="123"/>
    </row>
    <row r="46" spans="1:38" x14ac:dyDescent="0.25">
      <c r="A46" s="120"/>
      <c r="B46" s="121"/>
      <c r="C46" s="122"/>
      <c r="D46" s="122"/>
      <c r="E46" s="122"/>
      <c r="F46" s="211" t="b">
        <f>(IF(E46="Consultant", "enter manually", (IF(C46="N", 'Project Wide Estimates'!$H$12*'Project Wide Estimates'!$E$30, (IF('Individual Parcel Estimate'!C46="I",'Project Wide Estimates'!$H$13*'Project Wide Estimates'!$E$30, (IF('Individual Parcel Estimate'!C46="II", 'Project Wide Estimates'!$H$14*'Project Wide Estimates'!$E$30, (IF('Individual Parcel Estimate'!C46="M", 'Project Wide Estimates'!$H$15*'Project Wide Estimates'!$E$30, (IF('Individual Parcel Estimate'!C46="MI", 'Project Wide Estimates'!$H$16*'Project Wide Estimates'!$E$30, (IF('Individual Parcel Estimate'!C46="C", 'Project Wide Estimates'!$H$17*'Project Wide Estimates'!$E$30, (IF('Individual Parcel Estimate'!C46="CI", 'Project Wide Estimates'!$H$18*'Project Wide Estimates'!$E$30))))))))))))))))</f>
        <v>0</v>
      </c>
      <c r="G46" s="122"/>
      <c r="H46" s="211" t="b">
        <f>(IF(G46="Consultant", "enter manually", (IF(C46="N", 'Project Wide Estimates'!$G$12*'Project Wide Estimates'!$E$30, (IF('Individual Parcel Estimate'!C46="I",'Project Wide Estimates'!$I$13*'Project Wide Estimates'!$E$30, (IF('Individual Parcel Estimate'!C46="II", 'Project Wide Estimates'!$I$14*'Project Wide Estimates'!$E$30, (IF('Individual Parcel Estimate'!C46="M", 'Project Wide Estimates'!$I$15*'Project Wide Estimates'!$E$30, (IF('Individual Parcel Estimate'!C46="MI", 'Project Wide Estimates'!$I$16*'Project Wide Estimates'!$E$30, (IF('Individual Parcel Estimate'!C46="C", 'Project Wide Estimates'!$I$17*'Project Wide Estimates'!$E$30, (IF('Individual Parcel Estimate'!C46="CI", 'Project Wide Estimates'!$I$18*'Project Wide Estimates'!$E$30))))))))))))))))</f>
        <v>0</v>
      </c>
      <c r="I46" s="122"/>
      <c r="J46" s="211" t="b">
        <f>(IF(I46="Consultant","enter manually",(IF(C46="N","na",(IF(C46="I","na",(IF(C46="II",'Project Wide Estimates'!$J$14*'Project Wide Estimates'!$E$30,(IF('Individual Parcel Estimate'!C46="M","na",(IF('Individual Parcel Estimate'!C46="MI",'Project Wide Estimates'!$J$16*'Project Wide Estimates'!$E$30,(IF('Individual Parcel Estimate'!C46="C","na",(IF('Individual Parcel Estimate'!C46="CI",'Project Wide Estimates'!$J$18*'Project Wide Estimates'!$E$30))))))))))))))))</f>
        <v>0</v>
      </c>
      <c r="K46" s="122"/>
      <c r="L46" s="211" t="b">
        <f>(IF(K46="Consultant","enter manually",(IF(C46="N","na",(IF(C46="I","na",(IF(C46="II",'Project Wide Estimates'!$K$14*'Project Wide Estimates'!$E$30,(IF('Individual Parcel Estimate'!C46="M","na",(IF('Individual Parcel Estimate'!C46="MI",'Project Wide Estimates'!$K$16*'Project Wide Estimates'!$E$30,(IF('Individual Parcel Estimate'!C46="C","na",(IF('Individual Parcel Estimate'!C46="CI",'Project Wide Estimates'!$K$18*'Project Wide Estimates'!$E$30))))))))))))))))</f>
        <v>0</v>
      </c>
      <c r="M46" s="229"/>
      <c r="N46" s="228"/>
      <c r="O46" s="211" t="b">
        <f>(IF(C46="N", 'Project Wide Estimates'!$D$12*'Project Wide Estimates'!$E$30, (IF('Individual Parcel Estimate'!C46="I", 'Project Wide Estimates'!$D$13*'Project Wide Estimates'!$E$30, (IF('Individual Parcel Estimate'!C46="II", 'Project Wide Estimates'!$D$14*'Project Wide Estimates'!$E$30, (IF('Individual Parcel Estimate'!C46="M", 'Project Wide Estimates'!$D$15*'Project Wide Estimates'!$E$30, (IF('Individual Parcel Estimate'!C46="MI", 'Project Wide Estimates'!$D$16*'Project Wide Estimates'!$E$30, (IF('Individual Parcel Estimate'!C46="C", 'Project Wide Estimates'!$D$17*'Project Wide Estimates'!$E$30, (IF('Individual Parcel Estimate'!C46="CI", 'Project Wide Estimates'!$D$18*'Project Wide Estimates'!$E$30))))))))))))))</f>
        <v>0</v>
      </c>
      <c r="P46" s="122"/>
      <c r="Q46" s="211" t="b">
        <f>(IF(S46="Agricultural 1",P46*'Project Wide Estimates'!$Q$14,(IF('Individual Parcel Estimate'!S46="Agricultural 2",'Individual Parcel Estimate'!P46*'Project Wide Estimates'!$Q$15,(IF('Individual Parcel Estimate'!S46="Residential 1",'Individual Parcel Estimate'!P46*'Project Wide Estimates'!$Q$16,(IF('Individual Parcel Estimate'!S46="Residential 2",'Individual Parcel Estimate'!P46*'Project Wide Estimates'!$Q$17,(IF('Individual Parcel Estimate'!S46="Commercial 1",'Individual Parcel Estimate'!P46*'Project Wide Estimates'!$Q$18,(IF('Individual Parcel Estimate'!S46="Commercial 2",'Individual Parcel Estimate'!P46*'Project Wide Estimates'!$Q$19,(IF('Individual Parcel Estimate'!S46="Industrial 1",'Individual Parcel Estimate'!P46*'Project Wide Estimates'!$Q$20,(IF('Individual Parcel Estimate'!S46="Industrial 2",'Individual Parcel Estimate'!P46*'Project Wide Estimates'!$Q$21,(IF('Individual Parcel Estimate'!S46="Other 1",'Individual Parcel Estimate'!P46*'Project Wide Estimates'!$Q$22,(IF('Individual Parcel Estimate'!S46="Other 2",'Individual Parcel Estimate'!P46*'Project Wide Estimates'!$Q$23))))))))))))))))))))</f>
        <v>0</v>
      </c>
      <c r="R46" s="250"/>
      <c r="S46" s="122"/>
      <c r="T46" s="122"/>
      <c r="U46" s="241"/>
      <c r="V46" s="122"/>
      <c r="W46" s="211" t="b">
        <f>(IF(S46="Agricultural 1",V46*('Project Wide Estimates'!$Q$14*0.1),(IF('Individual Parcel Estimate'!S46="Agricultural 2",'Individual Parcel Estimate'!V46*('Project Wide Estimates'!$Q$15*0.1),(IF('Individual Parcel Estimate'!S46="Residential 1",'Individual Parcel Estimate'!V46*('Project Wide Estimates'!$Q$16*0.1),(IF('Individual Parcel Estimate'!S46="Residential 2",'Individual Parcel Estimate'!V46*('Project Wide Estimates'!$Q$17*0.1),(IF('Individual Parcel Estimate'!S46="Commercial 1",'Individual Parcel Estimate'!V46*('Project Wide Estimates'!$Q$18*0.1),(IF('Individual Parcel Estimate'!S46="Commercial 2",'Individual Parcel Estimate'!V46*('Project Wide Estimates'!$Q$19*0.1),(IF('Individual Parcel Estimate'!S46="Industrial 1",'Individual Parcel Estimate'!V46*('Project Wide Estimates'!$Q$20*0.1),(IF('Individual Parcel Estimate'!S46="Industrial 2",'Individual Parcel Estimate'!V46*('Project Wide Estimates'!$Q$21*0.1),(IF('Individual Parcel Estimate'!S46="Other 1",'Individual Parcel Estimate'!V46*('Project Wide Estimates'!$Q$22*0.1),(IF('Individual Parcel Estimate'!S46="Other 2",'Individual Parcel Estimate'!V46*('Project Wide Estimates'!$Q$23*0.1)))))))))))))))))))))</f>
        <v>0</v>
      </c>
      <c r="X46" s="211" t="b">
        <f>(IF(S46="Agricultural 1",'Project Wide Estimates'!$Q$14*'Individual Parcel Estimate'!P46, (IF('Individual Parcel Estimate'!S46="Agricultural 2", 'Project Wide Estimates'!$Q$15*'Individual Parcel Estimate'!P46, (IF('Individual Parcel Estimate'!S46="Residential 1", 'Project Wide Estimates'!$Q$16*'Individual Parcel Estimate'!P46, (IF('Individual Parcel Estimate'!S46="Residential 2",'Project Wide Estimates'!$Q$17*'Individual Parcel Estimate'!P46, (IF('Individual Parcel Estimate'!S46="Commercial 1",'Project Wide Estimates'!$Q$18*'Individual Parcel Estimate'!P46, (IF('Individual Parcel Estimate'!S46="Commercial 2", 'Project Wide Estimates'!$Q$19*'Individual Parcel Estimate'!P46, (IF('Individual Parcel Estimate'!S46="Industrial 1", 'Project Wide Estimates'!$Q$20*'Individual Parcel Estimate'!P46, (IF('Individual Parcel Estimate'!S46="Industrial 2", 'Project Wide Estimates'!$Q$21*'Individual Parcel Estimate'!P46, (IF('Individual Parcel Estimate'!S46="Other 1", 'Project Wide Estimates'!$Q$22*'Individual Parcel Estimate'!P46, (IF('Individual Parcel Estimate'!S46="Other 2", 'Project Wide Estimates'!$Q$23*'Individual Parcel Estimate'!P46))))))))))))))))))))</f>
        <v>0</v>
      </c>
      <c r="Y46" s="239">
        <f t="shared" si="3"/>
        <v>0</v>
      </c>
      <c r="Z46" s="211" t="b">
        <f t="shared" ref="Z46:Z57" si="7">W46</f>
        <v>0</v>
      </c>
      <c r="AA46" s="229"/>
      <c r="AB46" s="229"/>
      <c r="AC46" s="230"/>
      <c r="AD46" s="228"/>
      <c r="AE46" s="228"/>
      <c r="AF46" s="228"/>
      <c r="AG46" s="228"/>
      <c r="AH46" s="228"/>
      <c r="AI46" s="211">
        <f t="shared" ref="AI46:AI57" si="8">SUM(X46:AA46)*0.2</f>
        <v>0</v>
      </c>
      <c r="AJ46" s="211">
        <f t="shared" ref="AJ46:AJ57" si="9">SUM(X46,Z46,AA46,AD46,AE46,AF46,AG46,AH46,AI46)</f>
        <v>0</v>
      </c>
      <c r="AK46" s="123"/>
      <c r="AL46" s="123"/>
    </row>
    <row r="47" spans="1:38" x14ac:dyDescent="0.25">
      <c r="A47" s="120"/>
      <c r="B47" s="121"/>
      <c r="C47" s="122"/>
      <c r="D47" s="122"/>
      <c r="E47" s="122"/>
      <c r="F47" s="211" t="b">
        <f>(IF(E47="Consultant", "enter manually", (IF(C47="N", 'Project Wide Estimates'!$H$12*'Project Wide Estimates'!$E$30, (IF('Individual Parcel Estimate'!C47="I",'Project Wide Estimates'!$H$13*'Project Wide Estimates'!$E$30, (IF('Individual Parcel Estimate'!C47="II", 'Project Wide Estimates'!$H$14*'Project Wide Estimates'!$E$30, (IF('Individual Parcel Estimate'!C47="M", 'Project Wide Estimates'!$H$15*'Project Wide Estimates'!$E$30, (IF('Individual Parcel Estimate'!C47="MI", 'Project Wide Estimates'!$H$16*'Project Wide Estimates'!$E$30, (IF('Individual Parcel Estimate'!C47="C", 'Project Wide Estimates'!$H$17*'Project Wide Estimates'!$E$30, (IF('Individual Parcel Estimate'!C47="CI", 'Project Wide Estimates'!$H$18*'Project Wide Estimates'!$E$30))))))))))))))))</f>
        <v>0</v>
      </c>
      <c r="G47" s="122"/>
      <c r="H47" s="211" t="b">
        <f>(IF(G47="Consultant", "enter manually", (IF(C47="N", 'Project Wide Estimates'!$G$12*'Project Wide Estimates'!$E$30, (IF('Individual Parcel Estimate'!C47="I",'Project Wide Estimates'!$I$13*'Project Wide Estimates'!$E$30, (IF('Individual Parcel Estimate'!C47="II", 'Project Wide Estimates'!$I$14*'Project Wide Estimates'!$E$30, (IF('Individual Parcel Estimate'!C47="M", 'Project Wide Estimates'!$I$15*'Project Wide Estimates'!$E$30, (IF('Individual Parcel Estimate'!C47="MI", 'Project Wide Estimates'!$I$16*'Project Wide Estimates'!$E$30, (IF('Individual Parcel Estimate'!C47="C", 'Project Wide Estimates'!$I$17*'Project Wide Estimates'!$E$30, (IF('Individual Parcel Estimate'!C47="CI", 'Project Wide Estimates'!$I$18*'Project Wide Estimates'!$E$30))))))))))))))))</f>
        <v>0</v>
      </c>
      <c r="I47" s="122"/>
      <c r="J47" s="211" t="b">
        <f>(IF(I47="Consultant","enter manually",(IF(C47="N","na",(IF(C47="I","na",(IF(C47="II",'Project Wide Estimates'!$J$14*'Project Wide Estimates'!$E$30,(IF('Individual Parcel Estimate'!C47="M","na",(IF('Individual Parcel Estimate'!C47="MI",'Project Wide Estimates'!$J$16*'Project Wide Estimates'!$E$30,(IF('Individual Parcel Estimate'!C47="C","na",(IF('Individual Parcel Estimate'!C47="CI",'Project Wide Estimates'!$J$18*'Project Wide Estimates'!$E$30))))))))))))))))</f>
        <v>0</v>
      </c>
      <c r="K47" s="122"/>
      <c r="L47" s="211" t="b">
        <f>(IF(K47="Consultant","enter manually",(IF(C47="N","na",(IF(C47="I","na",(IF(C47="II",'Project Wide Estimates'!$K$14*'Project Wide Estimates'!$E$30,(IF('Individual Parcel Estimate'!C47="M","na",(IF('Individual Parcel Estimate'!C47="MI",'Project Wide Estimates'!$K$16*'Project Wide Estimates'!$E$30,(IF('Individual Parcel Estimate'!C47="C","na",(IF('Individual Parcel Estimate'!C47="CI",'Project Wide Estimates'!$K$18*'Project Wide Estimates'!$E$30))))))))))))))))</f>
        <v>0</v>
      </c>
      <c r="M47" s="229"/>
      <c r="N47" s="228"/>
      <c r="O47" s="211" t="b">
        <f>(IF(C47="N", 'Project Wide Estimates'!$D$12*'Project Wide Estimates'!$E$30, (IF('Individual Parcel Estimate'!C47="I", 'Project Wide Estimates'!$D$13*'Project Wide Estimates'!$E$30, (IF('Individual Parcel Estimate'!C47="II", 'Project Wide Estimates'!$D$14*'Project Wide Estimates'!$E$30, (IF('Individual Parcel Estimate'!C47="M", 'Project Wide Estimates'!$D$15*'Project Wide Estimates'!$E$30, (IF('Individual Parcel Estimate'!C47="MI", 'Project Wide Estimates'!$D$16*'Project Wide Estimates'!$E$30, (IF('Individual Parcel Estimate'!C47="C", 'Project Wide Estimates'!$D$17*'Project Wide Estimates'!$E$30, (IF('Individual Parcel Estimate'!C47="CI", 'Project Wide Estimates'!$D$18*'Project Wide Estimates'!$E$30))))))))))))))</f>
        <v>0</v>
      </c>
      <c r="P47" s="122"/>
      <c r="Q47" s="211" t="b">
        <f>(IF(S47="Agricultural 1",P47*'Project Wide Estimates'!$Q$14,(IF('Individual Parcel Estimate'!S47="Agricultural 2",'Individual Parcel Estimate'!P47*'Project Wide Estimates'!$Q$15,(IF('Individual Parcel Estimate'!S47="Residential 1",'Individual Parcel Estimate'!P47*'Project Wide Estimates'!$Q$16,(IF('Individual Parcel Estimate'!S47="Residential 2",'Individual Parcel Estimate'!P47*'Project Wide Estimates'!$Q$17,(IF('Individual Parcel Estimate'!S47="Commercial 1",'Individual Parcel Estimate'!P47*'Project Wide Estimates'!$Q$18,(IF('Individual Parcel Estimate'!S47="Commercial 2",'Individual Parcel Estimate'!P47*'Project Wide Estimates'!$Q$19,(IF('Individual Parcel Estimate'!S47="Industrial 1",'Individual Parcel Estimate'!P47*'Project Wide Estimates'!$Q$20,(IF('Individual Parcel Estimate'!S47="Industrial 2",'Individual Parcel Estimate'!P47*'Project Wide Estimates'!$Q$21,(IF('Individual Parcel Estimate'!S47="Other 1",'Individual Parcel Estimate'!P47*'Project Wide Estimates'!$Q$22,(IF('Individual Parcel Estimate'!S47="Other 2",'Individual Parcel Estimate'!P47*'Project Wide Estimates'!$Q$23))))))))))))))))))))</f>
        <v>0</v>
      </c>
      <c r="R47" s="250"/>
      <c r="S47" s="122"/>
      <c r="T47" s="122"/>
      <c r="U47" s="241"/>
      <c r="V47" s="122"/>
      <c r="W47" s="211" t="b">
        <f>(IF(S47="Agricultural 1",V47*('Project Wide Estimates'!$Q$14*0.1),(IF('Individual Parcel Estimate'!S47="Agricultural 2",'Individual Parcel Estimate'!V47*('Project Wide Estimates'!$Q$15*0.1),(IF('Individual Parcel Estimate'!S47="Residential 1",'Individual Parcel Estimate'!V47*('Project Wide Estimates'!$Q$16*0.1),(IF('Individual Parcel Estimate'!S47="Residential 2",'Individual Parcel Estimate'!V47*('Project Wide Estimates'!$Q$17*0.1),(IF('Individual Parcel Estimate'!S47="Commercial 1",'Individual Parcel Estimate'!V47*('Project Wide Estimates'!$Q$18*0.1),(IF('Individual Parcel Estimate'!S47="Commercial 2",'Individual Parcel Estimate'!V47*('Project Wide Estimates'!$Q$19*0.1),(IF('Individual Parcel Estimate'!S47="Industrial 1",'Individual Parcel Estimate'!V47*('Project Wide Estimates'!$Q$20*0.1),(IF('Individual Parcel Estimate'!S47="Industrial 2",'Individual Parcel Estimate'!V47*('Project Wide Estimates'!$Q$21*0.1),(IF('Individual Parcel Estimate'!S47="Other 1",'Individual Parcel Estimate'!V47*('Project Wide Estimates'!$Q$22*0.1),(IF('Individual Parcel Estimate'!S47="Other 2",'Individual Parcel Estimate'!V47*('Project Wide Estimates'!$Q$23*0.1)))))))))))))))))))))</f>
        <v>0</v>
      </c>
      <c r="X47" s="211" t="b">
        <f>(IF(S47="Agricultural 1",'Project Wide Estimates'!$Q$14*'Individual Parcel Estimate'!P47, (IF('Individual Parcel Estimate'!S47="Agricultural 2", 'Project Wide Estimates'!$Q$15*'Individual Parcel Estimate'!P47, (IF('Individual Parcel Estimate'!S47="Residential 1", 'Project Wide Estimates'!$Q$16*'Individual Parcel Estimate'!P47, (IF('Individual Parcel Estimate'!S47="Residential 2",'Project Wide Estimates'!$Q$17*'Individual Parcel Estimate'!P47, (IF('Individual Parcel Estimate'!S47="Commercial 1",'Project Wide Estimates'!$Q$18*'Individual Parcel Estimate'!P47, (IF('Individual Parcel Estimate'!S47="Commercial 2", 'Project Wide Estimates'!$Q$19*'Individual Parcel Estimate'!P47, (IF('Individual Parcel Estimate'!S47="Industrial 1", 'Project Wide Estimates'!$Q$20*'Individual Parcel Estimate'!P47, (IF('Individual Parcel Estimate'!S47="Industrial 2", 'Project Wide Estimates'!$Q$21*'Individual Parcel Estimate'!P47, (IF('Individual Parcel Estimate'!S47="Other 1", 'Project Wide Estimates'!$Q$22*'Individual Parcel Estimate'!P47, (IF('Individual Parcel Estimate'!S47="Other 2", 'Project Wide Estimates'!$Q$23*'Individual Parcel Estimate'!P47))))))))))))))))))))</f>
        <v>0</v>
      </c>
      <c r="Y47" s="239">
        <f t="shared" si="3"/>
        <v>0</v>
      </c>
      <c r="Z47" s="211" t="b">
        <f t="shared" si="7"/>
        <v>0</v>
      </c>
      <c r="AA47" s="229"/>
      <c r="AB47" s="229"/>
      <c r="AC47" s="230"/>
      <c r="AD47" s="228"/>
      <c r="AE47" s="228"/>
      <c r="AF47" s="228"/>
      <c r="AG47" s="228"/>
      <c r="AH47" s="228"/>
      <c r="AI47" s="211">
        <f t="shared" si="8"/>
        <v>0</v>
      </c>
      <c r="AJ47" s="211">
        <f t="shared" si="9"/>
        <v>0</v>
      </c>
      <c r="AK47" s="123"/>
      <c r="AL47" s="123"/>
    </row>
    <row r="48" spans="1:38" x14ac:dyDescent="0.25">
      <c r="A48" s="120"/>
      <c r="B48" s="121"/>
      <c r="C48" s="122"/>
      <c r="D48" s="122"/>
      <c r="E48" s="122"/>
      <c r="F48" s="211" t="b">
        <f>(IF(E48="Consultant", "enter manually", (IF(C48="N", 'Project Wide Estimates'!$H$12*'Project Wide Estimates'!$E$30, (IF('Individual Parcel Estimate'!C48="I",'Project Wide Estimates'!$H$13*'Project Wide Estimates'!$E$30, (IF('Individual Parcel Estimate'!C48="II", 'Project Wide Estimates'!$H$14*'Project Wide Estimates'!$E$30, (IF('Individual Parcel Estimate'!C48="M", 'Project Wide Estimates'!$H$15*'Project Wide Estimates'!$E$30, (IF('Individual Parcel Estimate'!C48="MI", 'Project Wide Estimates'!$H$16*'Project Wide Estimates'!$E$30, (IF('Individual Parcel Estimate'!C48="C", 'Project Wide Estimates'!$H$17*'Project Wide Estimates'!$E$30, (IF('Individual Parcel Estimate'!C48="CI", 'Project Wide Estimates'!$H$18*'Project Wide Estimates'!$E$30))))))))))))))))</f>
        <v>0</v>
      </c>
      <c r="G48" s="122"/>
      <c r="H48" s="211" t="b">
        <f>(IF(G48="Consultant", "enter manually", (IF(C48="N", 'Project Wide Estimates'!$G$12*'Project Wide Estimates'!$E$30, (IF('Individual Parcel Estimate'!C48="I",'Project Wide Estimates'!$I$13*'Project Wide Estimates'!$E$30, (IF('Individual Parcel Estimate'!C48="II", 'Project Wide Estimates'!$I$14*'Project Wide Estimates'!$E$30, (IF('Individual Parcel Estimate'!C48="M", 'Project Wide Estimates'!$I$15*'Project Wide Estimates'!$E$30, (IF('Individual Parcel Estimate'!C48="MI", 'Project Wide Estimates'!$I$16*'Project Wide Estimates'!$E$30, (IF('Individual Parcel Estimate'!C48="C", 'Project Wide Estimates'!$I$17*'Project Wide Estimates'!$E$30, (IF('Individual Parcel Estimate'!C48="CI", 'Project Wide Estimates'!$I$18*'Project Wide Estimates'!$E$30))))))))))))))))</f>
        <v>0</v>
      </c>
      <c r="I48" s="122"/>
      <c r="J48" s="211" t="b">
        <f>(IF(I48="Consultant","enter manually",(IF(C48="N","na",(IF(C48="I","na",(IF(C48="II",'Project Wide Estimates'!$J$14*'Project Wide Estimates'!$E$30,(IF('Individual Parcel Estimate'!C48="M","na",(IF('Individual Parcel Estimate'!C48="MI",'Project Wide Estimates'!$J$16*'Project Wide Estimates'!$E$30,(IF('Individual Parcel Estimate'!C48="C","na",(IF('Individual Parcel Estimate'!C48="CI",'Project Wide Estimates'!$J$18*'Project Wide Estimates'!$E$30))))))))))))))))</f>
        <v>0</v>
      </c>
      <c r="K48" s="122"/>
      <c r="L48" s="211" t="b">
        <f>(IF(K48="Consultant","enter manually",(IF(C48="N","na",(IF(C48="I","na",(IF(C48="II",'Project Wide Estimates'!$K$14*'Project Wide Estimates'!$E$30,(IF('Individual Parcel Estimate'!C48="M","na",(IF('Individual Parcel Estimate'!C48="MI",'Project Wide Estimates'!$K$16*'Project Wide Estimates'!$E$30,(IF('Individual Parcel Estimate'!C48="C","na",(IF('Individual Parcel Estimate'!C48="CI",'Project Wide Estimates'!$K$18*'Project Wide Estimates'!$E$30))))))))))))))))</f>
        <v>0</v>
      </c>
      <c r="M48" s="229"/>
      <c r="N48" s="228"/>
      <c r="O48" s="211" t="b">
        <f>(IF(C48="N", 'Project Wide Estimates'!$D$12*'Project Wide Estimates'!$E$30, (IF('Individual Parcel Estimate'!C48="I", 'Project Wide Estimates'!$D$13*'Project Wide Estimates'!$E$30, (IF('Individual Parcel Estimate'!C48="II", 'Project Wide Estimates'!$D$14*'Project Wide Estimates'!$E$30, (IF('Individual Parcel Estimate'!C48="M", 'Project Wide Estimates'!$D$15*'Project Wide Estimates'!$E$30, (IF('Individual Parcel Estimate'!C48="MI", 'Project Wide Estimates'!$D$16*'Project Wide Estimates'!$E$30, (IF('Individual Parcel Estimate'!C48="C", 'Project Wide Estimates'!$D$17*'Project Wide Estimates'!$E$30, (IF('Individual Parcel Estimate'!C48="CI", 'Project Wide Estimates'!$D$18*'Project Wide Estimates'!$E$30))))))))))))))</f>
        <v>0</v>
      </c>
      <c r="P48" s="122"/>
      <c r="Q48" s="211" t="b">
        <f>(IF(S48="Agricultural 1",P48*'Project Wide Estimates'!$Q$14,(IF('Individual Parcel Estimate'!S48="Agricultural 2",'Individual Parcel Estimate'!P48*'Project Wide Estimates'!$Q$15,(IF('Individual Parcel Estimate'!S48="Residential 1",'Individual Parcel Estimate'!P48*'Project Wide Estimates'!$Q$16,(IF('Individual Parcel Estimate'!S48="Residential 2",'Individual Parcel Estimate'!P48*'Project Wide Estimates'!$Q$17,(IF('Individual Parcel Estimate'!S48="Commercial 1",'Individual Parcel Estimate'!P48*'Project Wide Estimates'!$Q$18,(IF('Individual Parcel Estimate'!S48="Commercial 2",'Individual Parcel Estimate'!P48*'Project Wide Estimates'!$Q$19,(IF('Individual Parcel Estimate'!S48="Industrial 1",'Individual Parcel Estimate'!P48*'Project Wide Estimates'!$Q$20,(IF('Individual Parcel Estimate'!S48="Industrial 2",'Individual Parcel Estimate'!P48*'Project Wide Estimates'!$Q$21,(IF('Individual Parcel Estimate'!S48="Other 1",'Individual Parcel Estimate'!P48*'Project Wide Estimates'!$Q$22,(IF('Individual Parcel Estimate'!S48="Other 2",'Individual Parcel Estimate'!P48*'Project Wide Estimates'!$Q$23))))))))))))))))))))</f>
        <v>0</v>
      </c>
      <c r="R48" s="250"/>
      <c r="S48" s="122"/>
      <c r="T48" s="122"/>
      <c r="U48" s="241"/>
      <c r="V48" s="122"/>
      <c r="W48" s="211" t="b">
        <f>(IF(S48="Agricultural 1",V48*('Project Wide Estimates'!$Q$14*0.1),(IF('Individual Parcel Estimate'!S48="Agricultural 2",'Individual Parcel Estimate'!V48*('Project Wide Estimates'!$Q$15*0.1),(IF('Individual Parcel Estimate'!S48="Residential 1",'Individual Parcel Estimate'!V48*('Project Wide Estimates'!$Q$16*0.1),(IF('Individual Parcel Estimate'!S48="Residential 2",'Individual Parcel Estimate'!V48*('Project Wide Estimates'!$Q$17*0.1),(IF('Individual Parcel Estimate'!S48="Commercial 1",'Individual Parcel Estimate'!V48*('Project Wide Estimates'!$Q$18*0.1),(IF('Individual Parcel Estimate'!S48="Commercial 2",'Individual Parcel Estimate'!V48*('Project Wide Estimates'!$Q$19*0.1),(IF('Individual Parcel Estimate'!S48="Industrial 1",'Individual Parcel Estimate'!V48*('Project Wide Estimates'!$Q$20*0.1),(IF('Individual Parcel Estimate'!S48="Industrial 2",'Individual Parcel Estimate'!V48*('Project Wide Estimates'!$Q$21*0.1),(IF('Individual Parcel Estimate'!S48="Other 1",'Individual Parcel Estimate'!V48*('Project Wide Estimates'!$Q$22*0.1),(IF('Individual Parcel Estimate'!S48="Other 2",'Individual Parcel Estimate'!V48*('Project Wide Estimates'!$Q$23*0.1)))))))))))))))))))))</f>
        <v>0</v>
      </c>
      <c r="X48" s="211" t="b">
        <f>(IF(S48="Agricultural 1",'Project Wide Estimates'!$Q$14*'Individual Parcel Estimate'!P48, (IF('Individual Parcel Estimate'!S48="Agricultural 2", 'Project Wide Estimates'!$Q$15*'Individual Parcel Estimate'!P48, (IF('Individual Parcel Estimate'!S48="Residential 1", 'Project Wide Estimates'!$Q$16*'Individual Parcel Estimate'!P48, (IF('Individual Parcel Estimate'!S48="Residential 2",'Project Wide Estimates'!$Q$17*'Individual Parcel Estimate'!P48, (IF('Individual Parcel Estimate'!S48="Commercial 1",'Project Wide Estimates'!$Q$18*'Individual Parcel Estimate'!P48, (IF('Individual Parcel Estimate'!S48="Commercial 2", 'Project Wide Estimates'!$Q$19*'Individual Parcel Estimate'!P48, (IF('Individual Parcel Estimate'!S48="Industrial 1", 'Project Wide Estimates'!$Q$20*'Individual Parcel Estimate'!P48, (IF('Individual Parcel Estimate'!S48="Industrial 2", 'Project Wide Estimates'!$Q$21*'Individual Parcel Estimate'!P48, (IF('Individual Parcel Estimate'!S48="Other 1", 'Project Wide Estimates'!$Q$22*'Individual Parcel Estimate'!P48, (IF('Individual Parcel Estimate'!S48="Other 2", 'Project Wide Estimates'!$Q$23*'Individual Parcel Estimate'!P48))))))))))))))))))))</f>
        <v>0</v>
      </c>
      <c r="Y48" s="239">
        <f t="shared" si="3"/>
        <v>0</v>
      </c>
      <c r="Z48" s="211" t="b">
        <f t="shared" si="7"/>
        <v>0</v>
      </c>
      <c r="AA48" s="229"/>
      <c r="AB48" s="229"/>
      <c r="AC48" s="230"/>
      <c r="AD48" s="228"/>
      <c r="AE48" s="228"/>
      <c r="AF48" s="228"/>
      <c r="AG48" s="228"/>
      <c r="AH48" s="228"/>
      <c r="AI48" s="211">
        <f t="shared" si="8"/>
        <v>0</v>
      </c>
      <c r="AJ48" s="211">
        <f t="shared" si="9"/>
        <v>0</v>
      </c>
      <c r="AK48" s="123"/>
      <c r="AL48" s="123"/>
    </row>
    <row r="49" spans="1:38" x14ac:dyDescent="0.25">
      <c r="A49" s="120"/>
      <c r="B49" s="121"/>
      <c r="C49" s="122"/>
      <c r="D49" s="122"/>
      <c r="E49" s="122"/>
      <c r="F49" s="211" t="b">
        <f>(IF(E49="Consultant", "enter manually", (IF(C49="N", 'Project Wide Estimates'!$H$12*'Project Wide Estimates'!$E$30, (IF('Individual Parcel Estimate'!C49="I",'Project Wide Estimates'!$H$13*'Project Wide Estimates'!$E$30, (IF('Individual Parcel Estimate'!C49="II", 'Project Wide Estimates'!$H$14*'Project Wide Estimates'!$E$30, (IF('Individual Parcel Estimate'!C49="M", 'Project Wide Estimates'!$H$15*'Project Wide Estimates'!$E$30, (IF('Individual Parcel Estimate'!C49="MI", 'Project Wide Estimates'!$H$16*'Project Wide Estimates'!$E$30, (IF('Individual Parcel Estimate'!C49="C", 'Project Wide Estimates'!$H$17*'Project Wide Estimates'!$E$30, (IF('Individual Parcel Estimate'!C49="CI", 'Project Wide Estimates'!$H$18*'Project Wide Estimates'!$E$30))))))))))))))))</f>
        <v>0</v>
      </c>
      <c r="G49" s="122"/>
      <c r="H49" s="211" t="b">
        <f>(IF(G49="Consultant", "enter manually", (IF(C49="N", 'Project Wide Estimates'!$G$12*'Project Wide Estimates'!$E$30, (IF('Individual Parcel Estimate'!C49="I",'Project Wide Estimates'!$I$13*'Project Wide Estimates'!$E$30, (IF('Individual Parcel Estimate'!C49="II", 'Project Wide Estimates'!$I$14*'Project Wide Estimates'!$E$30, (IF('Individual Parcel Estimate'!C49="M", 'Project Wide Estimates'!$I$15*'Project Wide Estimates'!$E$30, (IF('Individual Parcel Estimate'!C49="MI", 'Project Wide Estimates'!$I$16*'Project Wide Estimates'!$E$30, (IF('Individual Parcel Estimate'!C49="C", 'Project Wide Estimates'!$I$17*'Project Wide Estimates'!$E$30, (IF('Individual Parcel Estimate'!C49="CI", 'Project Wide Estimates'!$I$18*'Project Wide Estimates'!$E$30))))))))))))))))</f>
        <v>0</v>
      </c>
      <c r="I49" s="122"/>
      <c r="J49" s="211" t="b">
        <f>(IF(I49="Consultant","enter manually",(IF(C49="N","na",(IF(C49="I","na",(IF(C49="II",'Project Wide Estimates'!$J$14*'Project Wide Estimates'!$E$30,(IF('Individual Parcel Estimate'!C49="M","na",(IF('Individual Parcel Estimate'!C49="MI",'Project Wide Estimates'!$J$16*'Project Wide Estimates'!$E$30,(IF('Individual Parcel Estimate'!C49="C","na",(IF('Individual Parcel Estimate'!C49="CI",'Project Wide Estimates'!$J$18*'Project Wide Estimates'!$E$30))))))))))))))))</f>
        <v>0</v>
      </c>
      <c r="K49" s="122"/>
      <c r="L49" s="211" t="b">
        <f>(IF(K49="Consultant","enter manually",(IF(C49="N","na",(IF(C49="I","na",(IF(C49="II",'Project Wide Estimates'!$K$14*'Project Wide Estimates'!$E$30,(IF('Individual Parcel Estimate'!C49="M","na",(IF('Individual Parcel Estimate'!C49="MI",'Project Wide Estimates'!$K$16*'Project Wide Estimates'!$E$30,(IF('Individual Parcel Estimate'!C49="C","na",(IF('Individual Parcel Estimate'!C49="CI",'Project Wide Estimates'!$K$18*'Project Wide Estimates'!$E$30))))))))))))))))</f>
        <v>0</v>
      </c>
      <c r="M49" s="229"/>
      <c r="N49" s="228"/>
      <c r="O49" s="211" t="b">
        <f>(IF(C49="N", 'Project Wide Estimates'!$D$12*'Project Wide Estimates'!$E$30, (IF('Individual Parcel Estimate'!C49="I", 'Project Wide Estimates'!$D$13*'Project Wide Estimates'!$E$30, (IF('Individual Parcel Estimate'!C49="II", 'Project Wide Estimates'!$D$14*'Project Wide Estimates'!$E$30, (IF('Individual Parcel Estimate'!C49="M", 'Project Wide Estimates'!$D$15*'Project Wide Estimates'!$E$30, (IF('Individual Parcel Estimate'!C49="MI", 'Project Wide Estimates'!$D$16*'Project Wide Estimates'!$E$30, (IF('Individual Parcel Estimate'!C49="C", 'Project Wide Estimates'!$D$17*'Project Wide Estimates'!$E$30, (IF('Individual Parcel Estimate'!C49="CI", 'Project Wide Estimates'!$D$18*'Project Wide Estimates'!$E$30))))))))))))))</f>
        <v>0</v>
      </c>
      <c r="P49" s="122"/>
      <c r="Q49" s="211" t="b">
        <f>(IF(S49="Agricultural 1",P49*'Project Wide Estimates'!$Q$14,(IF('Individual Parcel Estimate'!S49="Agricultural 2",'Individual Parcel Estimate'!P49*'Project Wide Estimates'!$Q$15,(IF('Individual Parcel Estimate'!S49="Residential 1",'Individual Parcel Estimate'!P49*'Project Wide Estimates'!$Q$16,(IF('Individual Parcel Estimate'!S49="Residential 2",'Individual Parcel Estimate'!P49*'Project Wide Estimates'!$Q$17,(IF('Individual Parcel Estimate'!S49="Commercial 1",'Individual Parcel Estimate'!P49*'Project Wide Estimates'!$Q$18,(IF('Individual Parcel Estimate'!S49="Commercial 2",'Individual Parcel Estimate'!P49*'Project Wide Estimates'!$Q$19,(IF('Individual Parcel Estimate'!S49="Industrial 1",'Individual Parcel Estimate'!P49*'Project Wide Estimates'!$Q$20,(IF('Individual Parcel Estimate'!S49="Industrial 2",'Individual Parcel Estimate'!P49*'Project Wide Estimates'!$Q$21,(IF('Individual Parcel Estimate'!S49="Other 1",'Individual Parcel Estimate'!P49*'Project Wide Estimates'!$Q$22,(IF('Individual Parcel Estimate'!S49="Other 2",'Individual Parcel Estimate'!P49*'Project Wide Estimates'!$Q$23))))))))))))))))))))</f>
        <v>0</v>
      </c>
      <c r="R49" s="250"/>
      <c r="S49" s="122"/>
      <c r="T49" s="122"/>
      <c r="U49" s="241"/>
      <c r="V49" s="122"/>
      <c r="W49" s="211" t="b">
        <f>(IF(S49="Agricultural 1",V49*('Project Wide Estimates'!$Q$14*0.1),(IF('Individual Parcel Estimate'!S49="Agricultural 2",'Individual Parcel Estimate'!V49*('Project Wide Estimates'!$Q$15*0.1),(IF('Individual Parcel Estimate'!S49="Residential 1",'Individual Parcel Estimate'!V49*('Project Wide Estimates'!$Q$16*0.1),(IF('Individual Parcel Estimate'!S49="Residential 2",'Individual Parcel Estimate'!V49*('Project Wide Estimates'!$Q$17*0.1),(IF('Individual Parcel Estimate'!S49="Commercial 1",'Individual Parcel Estimate'!V49*('Project Wide Estimates'!$Q$18*0.1),(IF('Individual Parcel Estimate'!S49="Commercial 2",'Individual Parcel Estimate'!V49*('Project Wide Estimates'!$Q$19*0.1),(IF('Individual Parcel Estimate'!S49="Industrial 1",'Individual Parcel Estimate'!V49*('Project Wide Estimates'!$Q$20*0.1),(IF('Individual Parcel Estimate'!S49="Industrial 2",'Individual Parcel Estimate'!V49*('Project Wide Estimates'!$Q$21*0.1),(IF('Individual Parcel Estimate'!S49="Other 1",'Individual Parcel Estimate'!V49*('Project Wide Estimates'!$Q$22*0.1),(IF('Individual Parcel Estimate'!S49="Other 2",'Individual Parcel Estimate'!V49*('Project Wide Estimates'!$Q$23*0.1)))))))))))))))))))))</f>
        <v>0</v>
      </c>
      <c r="X49" s="211" t="b">
        <f>(IF(S49="Agricultural 1",'Project Wide Estimates'!$Q$14*'Individual Parcel Estimate'!P49, (IF('Individual Parcel Estimate'!S49="Agricultural 2", 'Project Wide Estimates'!$Q$15*'Individual Parcel Estimate'!P49, (IF('Individual Parcel Estimate'!S49="Residential 1", 'Project Wide Estimates'!$Q$16*'Individual Parcel Estimate'!P49, (IF('Individual Parcel Estimate'!S49="Residential 2",'Project Wide Estimates'!$Q$17*'Individual Parcel Estimate'!P49, (IF('Individual Parcel Estimate'!S49="Commercial 1",'Project Wide Estimates'!$Q$18*'Individual Parcel Estimate'!P49, (IF('Individual Parcel Estimate'!S49="Commercial 2", 'Project Wide Estimates'!$Q$19*'Individual Parcel Estimate'!P49, (IF('Individual Parcel Estimate'!S49="Industrial 1", 'Project Wide Estimates'!$Q$20*'Individual Parcel Estimate'!P49, (IF('Individual Parcel Estimate'!S49="Industrial 2", 'Project Wide Estimates'!$Q$21*'Individual Parcel Estimate'!P49, (IF('Individual Parcel Estimate'!S49="Other 1", 'Project Wide Estimates'!$Q$22*'Individual Parcel Estimate'!P49, (IF('Individual Parcel Estimate'!S49="Other 2", 'Project Wide Estimates'!$Q$23*'Individual Parcel Estimate'!P49))))))))))))))))))))</f>
        <v>0</v>
      </c>
      <c r="Y49" s="239">
        <f t="shared" si="3"/>
        <v>0</v>
      </c>
      <c r="Z49" s="211" t="b">
        <f t="shared" si="7"/>
        <v>0</v>
      </c>
      <c r="AA49" s="229"/>
      <c r="AB49" s="229"/>
      <c r="AC49" s="230"/>
      <c r="AD49" s="228"/>
      <c r="AE49" s="228"/>
      <c r="AF49" s="228"/>
      <c r="AG49" s="228"/>
      <c r="AH49" s="228"/>
      <c r="AI49" s="211">
        <f t="shared" si="8"/>
        <v>0</v>
      </c>
      <c r="AJ49" s="211">
        <f t="shared" si="9"/>
        <v>0</v>
      </c>
      <c r="AK49" s="123"/>
      <c r="AL49" s="123"/>
    </row>
    <row r="50" spans="1:38" x14ac:dyDescent="0.25">
      <c r="A50" s="120"/>
      <c r="B50" s="121"/>
      <c r="C50" s="122"/>
      <c r="D50" s="122"/>
      <c r="E50" s="122"/>
      <c r="F50" s="211" t="b">
        <f>(IF(E50="Consultant", "enter manually", (IF(C50="N", 'Project Wide Estimates'!$H$12*'Project Wide Estimates'!$E$30, (IF('Individual Parcel Estimate'!C50="I",'Project Wide Estimates'!$H$13*'Project Wide Estimates'!$E$30, (IF('Individual Parcel Estimate'!C50="II", 'Project Wide Estimates'!$H$14*'Project Wide Estimates'!$E$30, (IF('Individual Parcel Estimate'!C50="M", 'Project Wide Estimates'!$H$15*'Project Wide Estimates'!$E$30, (IF('Individual Parcel Estimate'!C50="MI", 'Project Wide Estimates'!$H$16*'Project Wide Estimates'!$E$30, (IF('Individual Parcel Estimate'!C50="C", 'Project Wide Estimates'!$H$17*'Project Wide Estimates'!$E$30, (IF('Individual Parcel Estimate'!C50="CI", 'Project Wide Estimates'!$H$18*'Project Wide Estimates'!$E$30))))))))))))))))</f>
        <v>0</v>
      </c>
      <c r="G50" s="122"/>
      <c r="H50" s="211" t="b">
        <f>(IF(G50="Consultant", "enter manually", (IF(C50="N", 'Project Wide Estimates'!$G$12*'Project Wide Estimates'!$E$30, (IF('Individual Parcel Estimate'!C50="I",'Project Wide Estimates'!$I$13*'Project Wide Estimates'!$E$30, (IF('Individual Parcel Estimate'!C50="II", 'Project Wide Estimates'!$I$14*'Project Wide Estimates'!$E$30, (IF('Individual Parcel Estimate'!C50="M", 'Project Wide Estimates'!$I$15*'Project Wide Estimates'!$E$30, (IF('Individual Parcel Estimate'!C50="MI", 'Project Wide Estimates'!$I$16*'Project Wide Estimates'!$E$30, (IF('Individual Parcel Estimate'!C50="C", 'Project Wide Estimates'!$I$17*'Project Wide Estimates'!$E$30, (IF('Individual Parcel Estimate'!C50="CI", 'Project Wide Estimates'!$I$18*'Project Wide Estimates'!$E$30))))))))))))))))</f>
        <v>0</v>
      </c>
      <c r="I50" s="122"/>
      <c r="J50" s="211" t="b">
        <f>(IF(I50="Consultant","enter manually",(IF(C50="N","na",(IF(C50="I","na",(IF(C50="II",'Project Wide Estimates'!$J$14*'Project Wide Estimates'!$E$30,(IF('Individual Parcel Estimate'!C50="M","na",(IF('Individual Parcel Estimate'!C50="MI",'Project Wide Estimates'!$J$16*'Project Wide Estimates'!$E$30,(IF('Individual Parcel Estimate'!C50="C","na",(IF('Individual Parcel Estimate'!C50="CI",'Project Wide Estimates'!$J$18*'Project Wide Estimates'!$E$30))))))))))))))))</f>
        <v>0</v>
      </c>
      <c r="K50" s="122"/>
      <c r="L50" s="211" t="b">
        <f>(IF(K50="Consultant","enter manually",(IF(C50="N","na",(IF(C50="I","na",(IF(C50="II",'Project Wide Estimates'!$K$14*'Project Wide Estimates'!$E$30,(IF('Individual Parcel Estimate'!C50="M","na",(IF('Individual Parcel Estimate'!C50="MI",'Project Wide Estimates'!$K$16*'Project Wide Estimates'!$E$30,(IF('Individual Parcel Estimate'!C50="C","na",(IF('Individual Parcel Estimate'!C50="CI",'Project Wide Estimates'!$K$18*'Project Wide Estimates'!$E$30))))))))))))))))</f>
        <v>0</v>
      </c>
      <c r="M50" s="229"/>
      <c r="N50" s="228"/>
      <c r="O50" s="211" t="b">
        <f>(IF(C50="N", 'Project Wide Estimates'!$D$12*'Project Wide Estimates'!$E$30, (IF('Individual Parcel Estimate'!C50="I", 'Project Wide Estimates'!$D$13*'Project Wide Estimates'!$E$30, (IF('Individual Parcel Estimate'!C50="II", 'Project Wide Estimates'!$D$14*'Project Wide Estimates'!$E$30, (IF('Individual Parcel Estimate'!C50="M", 'Project Wide Estimates'!$D$15*'Project Wide Estimates'!$E$30, (IF('Individual Parcel Estimate'!C50="MI", 'Project Wide Estimates'!$D$16*'Project Wide Estimates'!$E$30, (IF('Individual Parcel Estimate'!C50="C", 'Project Wide Estimates'!$D$17*'Project Wide Estimates'!$E$30, (IF('Individual Parcel Estimate'!C50="CI", 'Project Wide Estimates'!$D$18*'Project Wide Estimates'!$E$30))))))))))))))</f>
        <v>0</v>
      </c>
      <c r="P50" s="122"/>
      <c r="Q50" s="211" t="b">
        <f>(IF(S50="Agricultural 1",P50*'Project Wide Estimates'!$Q$14,(IF('Individual Parcel Estimate'!S50="Agricultural 2",'Individual Parcel Estimate'!P50*'Project Wide Estimates'!$Q$15,(IF('Individual Parcel Estimate'!S50="Residential 1",'Individual Parcel Estimate'!P50*'Project Wide Estimates'!$Q$16,(IF('Individual Parcel Estimate'!S50="Residential 2",'Individual Parcel Estimate'!P50*'Project Wide Estimates'!$Q$17,(IF('Individual Parcel Estimate'!S50="Commercial 1",'Individual Parcel Estimate'!P50*'Project Wide Estimates'!$Q$18,(IF('Individual Parcel Estimate'!S50="Commercial 2",'Individual Parcel Estimate'!P50*'Project Wide Estimates'!$Q$19,(IF('Individual Parcel Estimate'!S50="Industrial 1",'Individual Parcel Estimate'!P50*'Project Wide Estimates'!$Q$20,(IF('Individual Parcel Estimate'!S50="Industrial 2",'Individual Parcel Estimate'!P50*'Project Wide Estimates'!$Q$21,(IF('Individual Parcel Estimate'!S50="Other 1",'Individual Parcel Estimate'!P50*'Project Wide Estimates'!$Q$22,(IF('Individual Parcel Estimate'!S50="Other 2",'Individual Parcel Estimate'!P50*'Project Wide Estimates'!$Q$23))))))))))))))))))))</f>
        <v>0</v>
      </c>
      <c r="R50" s="250"/>
      <c r="S50" s="122"/>
      <c r="T50" s="122"/>
      <c r="U50" s="241"/>
      <c r="V50" s="122"/>
      <c r="W50" s="211" t="b">
        <f>(IF(S50="Agricultural 1",V50*('Project Wide Estimates'!$Q$14*0.1),(IF('Individual Parcel Estimate'!S50="Agricultural 2",'Individual Parcel Estimate'!V50*('Project Wide Estimates'!$Q$15*0.1),(IF('Individual Parcel Estimate'!S50="Residential 1",'Individual Parcel Estimate'!V50*('Project Wide Estimates'!$Q$16*0.1),(IF('Individual Parcel Estimate'!S50="Residential 2",'Individual Parcel Estimate'!V50*('Project Wide Estimates'!$Q$17*0.1),(IF('Individual Parcel Estimate'!S50="Commercial 1",'Individual Parcel Estimate'!V50*('Project Wide Estimates'!$Q$18*0.1),(IF('Individual Parcel Estimate'!S50="Commercial 2",'Individual Parcel Estimate'!V50*('Project Wide Estimates'!$Q$19*0.1),(IF('Individual Parcel Estimate'!S50="Industrial 1",'Individual Parcel Estimate'!V50*('Project Wide Estimates'!$Q$20*0.1),(IF('Individual Parcel Estimate'!S50="Industrial 2",'Individual Parcel Estimate'!V50*('Project Wide Estimates'!$Q$21*0.1),(IF('Individual Parcel Estimate'!S50="Other 1",'Individual Parcel Estimate'!V50*('Project Wide Estimates'!$Q$22*0.1),(IF('Individual Parcel Estimate'!S50="Other 2",'Individual Parcel Estimate'!V50*('Project Wide Estimates'!$Q$23*0.1)))))))))))))))))))))</f>
        <v>0</v>
      </c>
      <c r="X50" s="211" t="b">
        <f>(IF(S50="Agricultural 1",'Project Wide Estimates'!$Q$14*'Individual Parcel Estimate'!P50, (IF('Individual Parcel Estimate'!S50="Agricultural 2", 'Project Wide Estimates'!$Q$15*'Individual Parcel Estimate'!P50, (IF('Individual Parcel Estimate'!S50="Residential 1", 'Project Wide Estimates'!$Q$16*'Individual Parcel Estimate'!P50, (IF('Individual Parcel Estimate'!S50="Residential 2",'Project Wide Estimates'!$Q$17*'Individual Parcel Estimate'!P50, (IF('Individual Parcel Estimate'!S50="Commercial 1",'Project Wide Estimates'!$Q$18*'Individual Parcel Estimate'!P50, (IF('Individual Parcel Estimate'!S50="Commercial 2", 'Project Wide Estimates'!$Q$19*'Individual Parcel Estimate'!P50, (IF('Individual Parcel Estimate'!S50="Industrial 1", 'Project Wide Estimates'!$Q$20*'Individual Parcel Estimate'!P50, (IF('Individual Parcel Estimate'!S50="Industrial 2", 'Project Wide Estimates'!$Q$21*'Individual Parcel Estimate'!P50, (IF('Individual Parcel Estimate'!S50="Other 1", 'Project Wide Estimates'!$Q$22*'Individual Parcel Estimate'!P50, (IF('Individual Parcel Estimate'!S50="Other 2", 'Project Wide Estimates'!$Q$23*'Individual Parcel Estimate'!P50))))))))))))))))))))</f>
        <v>0</v>
      </c>
      <c r="Y50" s="239">
        <f t="shared" si="3"/>
        <v>0</v>
      </c>
      <c r="Z50" s="211" t="b">
        <f t="shared" si="7"/>
        <v>0</v>
      </c>
      <c r="AA50" s="229"/>
      <c r="AB50" s="229"/>
      <c r="AC50" s="230"/>
      <c r="AD50" s="228"/>
      <c r="AE50" s="228"/>
      <c r="AF50" s="228"/>
      <c r="AG50" s="228"/>
      <c r="AH50" s="228"/>
      <c r="AI50" s="211">
        <f t="shared" si="8"/>
        <v>0</v>
      </c>
      <c r="AJ50" s="211">
        <f t="shared" si="9"/>
        <v>0</v>
      </c>
      <c r="AK50" s="123"/>
      <c r="AL50" s="123"/>
    </row>
    <row r="51" spans="1:38" x14ac:dyDescent="0.25">
      <c r="A51" s="120"/>
      <c r="B51" s="121"/>
      <c r="C51" s="122"/>
      <c r="D51" s="122"/>
      <c r="E51" s="122"/>
      <c r="F51" s="211" t="b">
        <f>(IF(E51="Consultant", "enter manually", (IF(C51="N", 'Project Wide Estimates'!$H$12*'Project Wide Estimates'!$E$30, (IF('Individual Parcel Estimate'!C51="I",'Project Wide Estimates'!$H$13*'Project Wide Estimates'!$E$30, (IF('Individual Parcel Estimate'!C51="II", 'Project Wide Estimates'!$H$14*'Project Wide Estimates'!$E$30, (IF('Individual Parcel Estimate'!C51="M", 'Project Wide Estimates'!$H$15*'Project Wide Estimates'!$E$30, (IF('Individual Parcel Estimate'!C51="MI", 'Project Wide Estimates'!$H$16*'Project Wide Estimates'!$E$30, (IF('Individual Parcel Estimate'!C51="C", 'Project Wide Estimates'!$H$17*'Project Wide Estimates'!$E$30, (IF('Individual Parcel Estimate'!C51="CI", 'Project Wide Estimates'!$H$18*'Project Wide Estimates'!$E$30))))))))))))))))</f>
        <v>0</v>
      </c>
      <c r="G51" s="122"/>
      <c r="H51" s="211" t="b">
        <f>(IF(G51="Consultant", "enter manually", (IF(C51="N", 'Project Wide Estimates'!$G$12*'Project Wide Estimates'!$E$30, (IF('Individual Parcel Estimate'!C51="I",'Project Wide Estimates'!$I$13*'Project Wide Estimates'!$E$30, (IF('Individual Parcel Estimate'!C51="II", 'Project Wide Estimates'!$I$14*'Project Wide Estimates'!$E$30, (IF('Individual Parcel Estimate'!C51="M", 'Project Wide Estimates'!$I$15*'Project Wide Estimates'!$E$30, (IF('Individual Parcel Estimate'!C51="MI", 'Project Wide Estimates'!$I$16*'Project Wide Estimates'!$E$30, (IF('Individual Parcel Estimate'!C51="C", 'Project Wide Estimates'!$I$17*'Project Wide Estimates'!$E$30, (IF('Individual Parcel Estimate'!C51="CI", 'Project Wide Estimates'!$I$18*'Project Wide Estimates'!$E$30))))))))))))))))</f>
        <v>0</v>
      </c>
      <c r="I51" s="122"/>
      <c r="J51" s="211" t="b">
        <f>(IF(I51="Consultant","enter manually",(IF(C51="N","na",(IF(C51="I","na",(IF(C51="II",'Project Wide Estimates'!$J$14*'Project Wide Estimates'!$E$30,(IF('Individual Parcel Estimate'!C51="M","na",(IF('Individual Parcel Estimate'!C51="MI",'Project Wide Estimates'!$J$16*'Project Wide Estimates'!$E$30,(IF('Individual Parcel Estimate'!C51="C","na",(IF('Individual Parcel Estimate'!C51="CI",'Project Wide Estimates'!$J$18*'Project Wide Estimates'!$E$30))))))))))))))))</f>
        <v>0</v>
      </c>
      <c r="K51" s="122"/>
      <c r="L51" s="211" t="b">
        <f>(IF(K51="Consultant","enter manually",(IF(C51="N","na",(IF(C51="I","na",(IF(C51="II",'Project Wide Estimates'!$K$14*'Project Wide Estimates'!$E$30,(IF('Individual Parcel Estimate'!C51="M","na",(IF('Individual Parcel Estimate'!C51="MI",'Project Wide Estimates'!$K$16*'Project Wide Estimates'!$E$30,(IF('Individual Parcel Estimate'!C51="C","na",(IF('Individual Parcel Estimate'!C51="CI",'Project Wide Estimates'!$K$18*'Project Wide Estimates'!$E$30))))))))))))))))</f>
        <v>0</v>
      </c>
      <c r="M51" s="229"/>
      <c r="N51" s="228"/>
      <c r="O51" s="211" t="b">
        <f>(IF(C51="N", 'Project Wide Estimates'!$D$12*'Project Wide Estimates'!$E$30, (IF('Individual Parcel Estimate'!C51="I", 'Project Wide Estimates'!$D$13*'Project Wide Estimates'!$E$30, (IF('Individual Parcel Estimate'!C51="II", 'Project Wide Estimates'!$D$14*'Project Wide Estimates'!$E$30, (IF('Individual Parcel Estimate'!C51="M", 'Project Wide Estimates'!$D$15*'Project Wide Estimates'!$E$30, (IF('Individual Parcel Estimate'!C51="MI", 'Project Wide Estimates'!$D$16*'Project Wide Estimates'!$E$30, (IF('Individual Parcel Estimate'!C51="C", 'Project Wide Estimates'!$D$17*'Project Wide Estimates'!$E$30, (IF('Individual Parcel Estimate'!C51="CI", 'Project Wide Estimates'!$D$18*'Project Wide Estimates'!$E$30))))))))))))))</f>
        <v>0</v>
      </c>
      <c r="P51" s="122"/>
      <c r="Q51" s="211" t="b">
        <f>(IF(S51="Agricultural 1",P51*'Project Wide Estimates'!$Q$14,(IF('Individual Parcel Estimate'!S51="Agricultural 2",'Individual Parcel Estimate'!P51*'Project Wide Estimates'!$Q$15,(IF('Individual Parcel Estimate'!S51="Residential 1",'Individual Parcel Estimate'!P51*'Project Wide Estimates'!$Q$16,(IF('Individual Parcel Estimate'!S51="Residential 2",'Individual Parcel Estimate'!P51*'Project Wide Estimates'!$Q$17,(IF('Individual Parcel Estimate'!S51="Commercial 1",'Individual Parcel Estimate'!P51*'Project Wide Estimates'!$Q$18,(IF('Individual Parcel Estimate'!S51="Commercial 2",'Individual Parcel Estimate'!P51*'Project Wide Estimates'!$Q$19,(IF('Individual Parcel Estimate'!S51="Industrial 1",'Individual Parcel Estimate'!P51*'Project Wide Estimates'!$Q$20,(IF('Individual Parcel Estimate'!S51="Industrial 2",'Individual Parcel Estimate'!P51*'Project Wide Estimates'!$Q$21,(IF('Individual Parcel Estimate'!S51="Other 1",'Individual Parcel Estimate'!P51*'Project Wide Estimates'!$Q$22,(IF('Individual Parcel Estimate'!S51="Other 2",'Individual Parcel Estimate'!P51*'Project Wide Estimates'!$Q$23))))))))))))))))))))</f>
        <v>0</v>
      </c>
      <c r="R51" s="250"/>
      <c r="S51" s="122"/>
      <c r="T51" s="122"/>
      <c r="U51" s="241"/>
      <c r="V51" s="122"/>
      <c r="W51" s="211" t="b">
        <f>(IF(S51="Agricultural 1",V51*('Project Wide Estimates'!$Q$14*0.1),(IF('Individual Parcel Estimate'!S51="Agricultural 2",'Individual Parcel Estimate'!V51*('Project Wide Estimates'!$Q$15*0.1),(IF('Individual Parcel Estimate'!S51="Residential 1",'Individual Parcel Estimate'!V51*('Project Wide Estimates'!$Q$16*0.1),(IF('Individual Parcel Estimate'!S51="Residential 2",'Individual Parcel Estimate'!V51*('Project Wide Estimates'!$Q$17*0.1),(IF('Individual Parcel Estimate'!S51="Commercial 1",'Individual Parcel Estimate'!V51*('Project Wide Estimates'!$Q$18*0.1),(IF('Individual Parcel Estimate'!S51="Commercial 2",'Individual Parcel Estimate'!V51*('Project Wide Estimates'!$Q$19*0.1),(IF('Individual Parcel Estimate'!S51="Industrial 1",'Individual Parcel Estimate'!V51*('Project Wide Estimates'!$Q$20*0.1),(IF('Individual Parcel Estimate'!S51="Industrial 2",'Individual Parcel Estimate'!V51*('Project Wide Estimates'!$Q$21*0.1),(IF('Individual Parcel Estimate'!S51="Other 1",'Individual Parcel Estimate'!V51*('Project Wide Estimates'!$Q$22*0.1),(IF('Individual Parcel Estimate'!S51="Other 2",'Individual Parcel Estimate'!V51*('Project Wide Estimates'!$Q$23*0.1)))))))))))))))))))))</f>
        <v>0</v>
      </c>
      <c r="X51" s="211" t="b">
        <f>(IF(S51="Agricultural 1",'Project Wide Estimates'!$Q$14*'Individual Parcel Estimate'!P51, (IF('Individual Parcel Estimate'!S51="Agricultural 2", 'Project Wide Estimates'!$Q$15*'Individual Parcel Estimate'!P51, (IF('Individual Parcel Estimate'!S51="Residential 1", 'Project Wide Estimates'!$Q$16*'Individual Parcel Estimate'!P51, (IF('Individual Parcel Estimate'!S51="Residential 2",'Project Wide Estimates'!$Q$17*'Individual Parcel Estimate'!P51, (IF('Individual Parcel Estimate'!S51="Commercial 1",'Project Wide Estimates'!$Q$18*'Individual Parcel Estimate'!P51, (IF('Individual Parcel Estimate'!S51="Commercial 2", 'Project Wide Estimates'!$Q$19*'Individual Parcel Estimate'!P51, (IF('Individual Parcel Estimate'!S51="Industrial 1", 'Project Wide Estimates'!$Q$20*'Individual Parcel Estimate'!P51, (IF('Individual Parcel Estimate'!S51="Industrial 2", 'Project Wide Estimates'!$Q$21*'Individual Parcel Estimate'!P51, (IF('Individual Parcel Estimate'!S51="Other 1", 'Project Wide Estimates'!$Q$22*'Individual Parcel Estimate'!P51, (IF('Individual Parcel Estimate'!S51="Other 2", 'Project Wide Estimates'!$Q$23*'Individual Parcel Estimate'!P51))))))))))))))))))))</f>
        <v>0</v>
      </c>
      <c r="Y51" s="239">
        <f t="shared" si="3"/>
        <v>0</v>
      </c>
      <c r="Z51" s="211" t="b">
        <f t="shared" si="7"/>
        <v>0</v>
      </c>
      <c r="AA51" s="229"/>
      <c r="AB51" s="229"/>
      <c r="AC51" s="230"/>
      <c r="AD51" s="228"/>
      <c r="AE51" s="228"/>
      <c r="AF51" s="228"/>
      <c r="AG51" s="228"/>
      <c r="AH51" s="228"/>
      <c r="AI51" s="211">
        <f t="shared" si="8"/>
        <v>0</v>
      </c>
      <c r="AJ51" s="211">
        <f t="shared" si="9"/>
        <v>0</v>
      </c>
      <c r="AK51" s="123"/>
      <c r="AL51" s="123"/>
    </row>
    <row r="52" spans="1:38" x14ac:dyDescent="0.25">
      <c r="A52" s="120"/>
      <c r="B52" s="121"/>
      <c r="C52" s="122"/>
      <c r="D52" s="122"/>
      <c r="E52" s="122"/>
      <c r="F52" s="211" t="b">
        <f>(IF(E52="Consultant", "enter manually", (IF(C52="N", 'Project Wide Estimates'!$H$12*'Project Wide Estimates'!$E$30, (IF('Individual Parcel Estimate'!C52="I",'Project Wide Estimates'!$H$13*'Project Wide Estimates'!$E$30, (IF('Individual Parcel Estimate'!C52="II", 'Project Wide Estimates'!$H$14*'Project Wide Estimates'!$E$30, (IF('Individual Parcel Estimate'!C52="M", 'Project Wide Estimates'!$H$15*'Project Wide Estimates'!$E$30, (IF('Individual Parcel Estimate'!C52="MI", 'Project Wide Estimates'!$H$16*'Project Wide Estimates'!$E$30, (IF('Individual Parcel Estimate'!C52="C", 'Project Wide Estimates'!$H$17*'Project Wide Estimates'!$E$30, (IF('Individual Parcel Estimate'!C52="CI", 'Project Wide Estimates'!$H$18*'Project Wide Estimates'!$E$30))))))))))))))))</f>
        <v>0</v>
      </c>
      <c r="G52" s="122"/>
      <c r="H52" s="211" t="b">
        <f>(IF(G52="Consultant", "enter manually", (IF(C52="N", 'Project Wide Estimates'!$G$12*'Project Wide Estimates'!$E$30, (IF('Individual Parcel Estimate'!C52="I",'Project Wide Estimates'!$I$13*'Project Wide Estimates'!$E$30, (IF('Individual Parcel Estimate'!C52="II", 'Project Wide Estimates'!$I$14*'Project Wide Estimates'!$E$30, (IF('Individual Parcel Estimate'!C52="M", 'Project Wide Estimates'!$I$15*'Project Wide Estimates'!$E$30, (IF('Individual Parcel Estimate'!C52="MI", 'Project Wide Estimates'!$I$16*'Project Wide Estimates'!$E$30, (IF('Individual Parcel Estimate'!C52="C", 'Project Wide Estimates'!$I$17*'Project Wide Estimates'!$E$30, (IF('Individual Parcel Estimate'!C52="CI", 'Project Wide Estimates'!$I$18*'Project Wide Estimates'!$E$30))))))))))))))))</f>
        <v>0</v>
      </c>
      <c r="I52" s="122"/>
      <c r="J52" s="211" t="b">
        <f>(IF(I52="Consultant","enter manually",(IF(C52="N","na",(IF(C52="I","na",(IF(C52="II",'Project Wide Estimates'!$J$14*'Project Wide Estimates'!$E$30,(IF('Individual Parcel Estimate'!C52="M","na",(IF('Individual Parcel Estimate'!C52="MI",'Project Wide Estimates'!$J$16*'Project Wide Estimates'!$E$30,(IF('Individual Parcel Estimate'!C52="C","na",(IF('Individual Parcel Estimate'!C52="CI",'Project Wide Estimates'!$J$18*'Project Wide Estimates'!$E$30))))))))))))))))</f>
        <v>0</v>
      </c>
      <c r="K52" s="122"/>
      <c r="L52" s="211" t="b">
        <f>(IF(K52="Consultant","enter manually",(IF(C52="N","na",(IF(C52="I","na",(IF(C52="II",'Project Wide Estimates'!$K$14*'Project Wide Estimates'!$E$30,(IF('Individual Parcel Estimate'!C52="M","na",(IF('Individual Parcel Estimate'!C52="MI",'Project Wide Estimates'!$K$16*'Project Wide Estimates'!$E$30,(IF('Individual Parcel Estimate'!C52="C","na",(IF('Individual Parcel Estimate'!C52="CI",'Project Wide Estimates'!$K$18*'Project Wide Estimates'!$E$30))))))))))))))))</f>
        <v>0</v>
      </c>
      <c r="M52" s="229"/>
      <c r="N52" s="228"/>
      <c r="O52" s="211" t="b">
        <f>(IF(C52="N", 'Project Wide Estimates'!$D$12*'Project Wide Estimates'!$E$30, (IF('Individual Parcel Estimate'!C52="I", 'Project Wide Estimates'!$D$13*'Project Wide Estimates'!$E$30, (IF('Individual Parcel Estimate'!C52="II", 'Project Wide Estimates'!$D$14*'Project Wide Estimates'!$E$30, (IF('Individual Parcel Estimate'!C52="M", 'Project Wide Estimates'!$D$15*'Project Wide Estimates'!$E$30, (IF('Individual Parcel Estimate'!C52="MI", 'Project Wide Estimates'!$D$16*'Project Wide Estimates'!$E$30, (IF('Individual Parcel Estimate'!C52="C", 'Project Wide Estimates'!$D$17*'Project Wide Estimates'!$E$30, (IF('Individual Parcel Estimate'!C52="CI", 'Project Wide Estimates'!$D$18*'Project Wide Estimates'!$E$30))))))))))))))</f>
        <v>0</v>
      </c>
      <c r="P52" s="122"/>
      <c r="Q52" s="211" t="b">
        <f>(IF(S52="Agricultural 1",P52*'Project Wide Estimates'!$Q$14,(IF('Individual Parcel Estimate'!S52="Agricultural 2",'Individual Parcel Estimate'!P52*'Project Wide Estimates'!$Q$15,(IF('Individual Parcel Estimate'!S52="Residential 1",'Individual Parcel Estimate'!P52*'Project Wide Estimates'!$Q$16,(IF('Individual Parcel Estimate'!S52="Residential 2",'Individual Parcel Estimate'!P52*'Project Wide Estimates'!$Q$17,(IF('Individual Parcel Estimate'!S52="Commercial 1",'Individual Parcel Estimate'!P52*'Project Wide Estimates'!$Q$18,(IF('Individual Parcel Estimate'!S52="Commercial 2",'Individual Parcel Estimate'!P52*'Project Wide Estimates'!$Q$19,(IF('Individual Parcel Estimate'!S52="Industrial 1",'Individual Parcel Estimate'!P52*'Project Wide Estimates'!$Q$20,(IF('Individual Parcel Estimate'!S52="Industrial 2",'Individual Parcel Estimate'!P52*'Project Wide Estimates'!$Q$21,(IF('Individual Parcel Estimate'!S52="Other 1",'Individual Parcel Estimate'!P52*'Project Wide Estimates'!$Q$22,(IF('Individual Parcel Estimate'!S52="Other 2",'Individual Parcel Estimate'!P52*'Project Wide Estimates'!$Q$23))))))))))))))))))))</f>
        <v>0</v>
      </c>
      <c r="R52" s="250"/>
      <c r="S52" s="122"/>
      <c r="T52" s="122"/>
      <c r="U52" s="241"/>
      <c r="V52" s="122"/>
      <c r="W52" s="211" t="b">
        <f>(IF(S52="Agricultural 1",V52*('Project Wide Estimates'!$Q$14*0.1),(IF('Individual Parcel Estimate'!S52="Agricultural 2",'Individual Parcel Estimate'!V52*('Project Wide Estimates'!$Q$15*0.1),(IF('Individual Parcel Estimate'!S52="Residential 1",'Individual Parcel Estimate'!V52*('Project Wide Estimates'!$Q$16*0.1),(IF('Individual Parcel Estimate'!S52="Residential 2",'Individual Parcel Estimate'!V52*('Project Wide Estimates'!$Q$17*0.1),(IF('Individual Parcel Estimate'!S52="Commercial 1",'Individual Parcel Estimate'!V52*('Project Wide Estimates'!$Q$18*0.1),(IF('Individual Parcel Estimate'!S52="Commercial 2",'Individual Parcel Estimate'!V52*('Project Wide Estimates'!$Q$19*0.1),(IF('Individual Parcel Estimate'!S52="Industrial 1",'Individual Parcel Estimate'!V52*('Project Wide Estimates'!$Q$20*0.1),(IF('Individual Parcel Estimate'!S52="Industrial 2",'Individual Parcel Estimate'!V52*('Project Wide Estimates'!$Q$21*0.1),(IF('Individual Parcel Estimate'!S52="Other 1",'Individual Parcel Estimate'!V52*('Project Wide Estimates'!$Q$22*0.1),(IF('Individual Parcel Estimate'!S52="Other 2",'Individual Parcel Estimate'!V52*('Project Wide Estimates'!$Q$23*0.1)))))))))))))))))))))</f>
        <v>0</v>
      </c>
      <c r="X52" s="211" t="b">
        <f>(IF(S52="Agricultural 1",'Project Wide Estimates'!$Q$14*'Individual Parcel Estimate'!P52, (IF('Individual Parcel Estimate'!S52="Agricultural 2", 'Project Wide Estimates'!$Q$15*'Individual Parcel Estimate'!P52, (IF('Individual Parcel Estimate'!S52="Residential 1", 'Project Wide Estimates'!$Q$16*'Individual Parcel Estimate'!P52, (IF('Individual Parcel Estimate'!S52="Residential 2",'Project Wide Estimates'!$Q$17*'Individual Parcel Estimate'!P52, (IF('Individual Parcel Estimate'!S52="Commercial 1",'Project Wide Estimates'!$Q$18*'Individual Parcel Estimate'!P52, (IF('Individual Parcel Estimate'!S52="Commercial 2", 'Project Wide Estimates'!$Q$19*'Individual Parcel Estimate'!P52, (IF('Individual Parcel Estimate'!S52="Industrial 1", 'Project Wide Estimates'!$Q$20*'Individual Parcel Estimate'!P52, (IF('Individual Parcel Estimate'!S52="Industrial 2", 'Project Wide Estimates'!$Q$21*'Individual Parcel Estimate'!P52, (IF('Individual Parcel Estimate'!S52="Other 1", 'Project Wide Estimates'!$Q$22*'Individual Parcel Estimate'!P52, (IF('Individual Parcel Estimate'!S52="Other 2", 'Project Wide Estimates'!$Q$23*'Individual Parcel Estimate'!P52))))))))))))))))))))</f>
        <v>0</v>
      </c>
      <c r="Y52" s="239">
        <f t="shared" si="3"/>
        <v>0</v>
      </c>
      <c r="Z52" s="211" t="b">
        <f t="shared" si="7"/>
        <v>0</v>
      </c>
      <c r="AA52" s="229"/>
      <c r="AB52" s="229"/>
      <c r="AC52" s="230"/>
      <c r="AD52" s="228"/>
      <c r="AE52" s="228"/>
      <c r="AF52" s="228"/>
      <c r="AG52" s="228"/>
      <c r="AH52" s="228"/>
      <c r="AI52" s="211">
        <f t="shared" si="8"/>
        <v>0</v>
      </c>
      <c r="AJ52" s="211">
        <f t="shared" si="9"/>
        <v>0</v>
      </c>
      <c r="AK52" s="123"/>
      <c r="AL52" s="123"/>
    </row>
    <row r="53" spans="1:38" x14ac:dyDescent="0.25">
      <c r="A53" s="120"/>
      <c r="B53" s="121"/>
      <c r="C53" s="122"/>
      <c r="D53" s="122"/>
      <c r="E53" s="122"/>
      <c r="F53" s="211" t="b">
        <f>(IF(E53="Consultant", "enter manually", (IF(C53="N", 'Project Wide Estimates'!$H$12*'Project Wide Estimates'!$E$30, (IF('Individual Parcel Estimate'!C53="I",'Project Wide Estimates'!$H$13*'Project Wide Estimates'!$E$30, (IF('Individual Parcel Estimate'!C53="II", 'Project Wide Estimates'!$H$14*'Project Wide Estimates'!$E$30, (IF('Individual Parcel Estimate'!C53="M", 'Project Wide Estimates'!$H$15*'Project Wide Estimates'!$E$30, (IF('Individual Parcel Estimate'!C53="MI", 'Project Wide Estimates'!$H$16*'Project Wide Estimates'!$E$30, (IF('Individual Parcel Estimate'!C53="C", 'Project Wide Estimates'!$H$17*'Project Wide Estimates'!$E$30, (IF('Individual Parcel Estimate'!C53="CI", 'Project Wide Estimates'!$H$18*'Project Wide Estimates'!$E$30))))))))))))))))</f>
        <v>0</v>
      </c>
      <c r="G53" s="122"/>
      <c r="H53" s="211" t="b">
        <f>(IF(G53="Consultant", "enter manually", (IF(C53="N", 'Project Wide Estimates'!$G$12*'Project Wide Estimates'!$E$30, (IF('Individual Parcel Estimate'!C53="I",'Project Wide Estimates'!$I$13*'Project Wide Estimates'!$E$30, (IF('Individual Parcel Estimate'!C53="II", 'Project Wide Estimates'!$I$14*'Project Wide Estimates'!$E$30, (IF('Individual Parcel Estimate'!C53="M", 'Project Wide Estimates'!$I$15*'Project Wide Estimates'!$E$30, (IF('Individual Parcel Estimate'!C53="MI", 'Project Wide Estimates'!$I$16*'Project Wide Estimates'!$E$30, (IF('Individual Parcel Estimate'!C53="C", 'Project Wide Estimates'!$I$17*'Project Wide Estimates'!$E$30, (IF('Individual Parcel Estimate'!C53="CI", 'Project Wide Estimates'!$I$18*'Project Wide Estimates'!$E$30))))))))))))))))</f>
        <v>0</v>
      </c>
      <c r="I53" s="122"/>
      <c r="J53" s="211" t="b">
        <f>(IF(I53="Consultant","enter manually",(IF(C53="N","na",(IF(C53="I","na",(IF(C53="II",'Project Wide Estimates'!$J$14*'Project Wide Estimates'!$E$30,(IF('Individual Parcel Estimate'!C53="M","na",(IF('Individual Parcel Estimate'!C53="MI",'Project Wide Estimates'!$J$16*'Project Wide Estimates'!$E$30,(IF('Individual Parcel Estimate'!C53="C","na",(IF('Individual Parcel Estimate'!C53="CI",'Project Wide Estimates'!$J$18*'Project Wide Estimates'!$E$30))))))))))))))))</f>
        <v>0</v>
      </c>
      <c r="K53" s="122"/>
      <c r="L53" s="211" t="b">
        <f>(IF(K53="Consultant","enter manually",(IF(C53="N","na",(IF(C53="I","na",(IF(C53="II",'Project Wide Estimates'!$K$14*'Project Wide Estimates'!$E$30,(IF('Individual Parcel Estimate'!C53="M","na",(IF('Individual Parcel Estimate'!C53="MI",'Project Wide Estimates'!$K$16*'Project Wide Estimates'!$E$30,(IF('Individual Parcel Estimate'!C53="C","na",(IF('Individual Parcel Estimate'!C53="CI",'Project Wide Estimates'!$K$18*'Project Wide Estimates'!$E$30))))))))))))))))</f>
        <v>0</v>
      </c>
      <c r="M53" s="229"/>
      <c r="N53" s="228"/>
      <c r="O53" s="211" t="b">
        <f>(IF(C53="N", 'Project Wide Estimates'!$D$12*'Project Wide Estimates'!$E$30, (IF('Individual Parcel Estimate'!C53="I", 'Project Wide Estimates'!$D$13*'Project Wide Estimates'!$E$30, (IF('Individual Parcel Estimate'!C53="II", 'Project Wide Estimates'!$D$14*'Project Wide Estimates'!$E$30, (IF('Individual Parcel Estimate'!C53="M", 'Project Wide Estimates'!$D$15*'Project Wide Estimates'!$E$30, (IF('Individual Parcel Estimate'!C53="MI", 'Project Wide Estimates'!$D$16*'Project Wide Estimates'!$E$30, (IF('Individual Parcel Estimate'!C53="C", 'Project Wide Estimates'!$D$17*'Project Wide Estimates'!$E$30, (IF('Individual Parcel Estimate'!C53="CI", 'Project Wide Estimates'!$D$18*'Project Wide Estimates'!$E$30))))))))))))))</f>
        <v>0</v>
      </c>
      <c r="P53" s="122"/>
      <c r="Q53" s="211" t="b">
        <f>(IF(S53="Agricultural 1",P53*'Project Wide Estimates'!$Q$14,(IF('Individual Parcel Estimate'!S53="Agricultural 2",'Individual Parcel Estimate'!P53*'Project Wide Estimates'!$Q$15,(IF('Individual Parcel Estimate'!S53="Residential 1",'Individual Parcel Estimate'!P53*'Project Wide Estimates'!$Q$16,(IF('Individual Parcel Estimate'!S53="Residential 2",'Individual Parcel Estimate'!P53*'Project Wide Estimates'!$Q$17,(IF('Individual Parcel Estimate'!S53="Commercial 1",'Individual Parcel Estimate'!P53*'Project Wide Estimates'!$Q$18,(IF('Individual Parcel Estimate'!S53="Commercial 2",'Individual Parcel Estimate'!P53*'Project Wide Estimates'!$Q$19,(IF('Individual Parcel Estimate'!S53="Industrial 1",'Individual Parcel Estimate'!P53*'Project Wide Estimates'!$Q$20,(IF('Individual Parcel Estimate'!S53="Industrial 2",'Individual Parcel Estimate'!P53*'Project Wide Estimates'!$Q$21,(IF('Individual Parcel Estimate'!S53="Other 1",'Individual Parcel Estimate'!P53*'Project Wide Estimates'!$Q$22,(IF('Individual Parcel Estimate'!S53="Other 2",'Individual Parcel Estimate'!P53*'Project Wide Estimates'!$Q$23))))))))))))))))))))</f>
        <v>0</v>
      </c>
      <c r="R53" s="250"/>
      <c r="S53" s="122"/>
      <c r="T53" s="122"/>
      <c r="U53" s="241"/>
      <c r="V53" s="122"/>
      <c r="W53" s="211" t="b">
        <f>(IF(S53="Agricultural 1",V53*('Project Wide Estimates'!$Q$14*0.1),(IF('Individual Parcel Estimate'!S53="Agricultural 2",'Individual Parcel Estimate'!V53*('Project Wide Estimates'!$Q$15*0.1),(IF('Individual Parcel Estimate'!S53="Residential 1",'Individual Parcel Estimate'!V53*('Project Wide Estimates'!$Q$16*0.1),(IF('Individual Parcel Estimate'!S53="Residential 2",'Individual Parcel Estimate'!V53*('Project Wide Estimates'!$Q$17*0.1),(IF('Individual Parcel Estimate'!S53="Commercial 1",'Individual Parcel Estimate'!V53*('Project Wide Estimates'!$Q$18*0.1),(IF('Individual Parcel Estimate'!S53="Commercial 2",'Individual Parcel Estimate'!V53*('Project Wide Estimates'!$Q$19*0.1),(IF('Individual Parcel Estimate'!S53="Industrial 1",'Individual Parcel Estimate'!V53*('Project Wide Estimates'!$Q$20*0.1),(IF('Individual Parcel Estimate'!S53="Industrial 2",'Individual Parcel Estimate'!V53*('Project Wide Estimates'!$Q$21*0.1),(IF('Individual Parcel Estimate'!S53="Other 1",'Individual Parcel Estimate'!V53*('Project Wide Estimates'!$Q$22*0.1),(IF('Individual Parcel Estimate'!S53="Other 2",'Individual Parcel Estimate'!V53*('Project Wide Estimates'!$Q$23*0.1)))))))))))))))))))))</f>
        <v>0</v>
      </c>
      <c r="X53" s="211" t="b">
        <f>(IF(S53="Agricultural 1",'Project Wide Estimates'!$Q$14*'Individual Parcel Estimate'!P53, (IF('Individual Parcel Estimate'!S53="Agricultural 2", 'Project Wide Estimates'!$Q$15*'Individual Parcel Estimate'!P53, (IF('Individual Parcel Estimate'!S53="Residential 1", 'Project Wide Estimates'!$Q$16*'Individual Parcel Estimate'!P53, (IF('Individual Parcel Estimate'!S53="Residential 2",'Project Wide Estimates'!$Q$17*'Individual Parcel Estimate'!P53, (IF('Individual Parcel Estimate'!S53="Commercial 1",'Project Wide Estimates'!$Q$18*'Individual Parcel Estimate'!P53, (IF('Individual Parcel Estimate'!S53="Commercial 2", 'Project Wide Estimates'!$Q$19*'Individual Parcel Estimate'!P53, (IF('Individual Parcel Estimate'!S53="Industrial 1", 'Project Wide Estimates'!$Q$20*'Individual Parcel Estimate'!P53, (IF('Individual Parcel Estimate'!S53="Industrial 2", 'Project Wide Estimates'!$Q$21*'Individual Parcel Estimate'!P53, (IF('Individual Parcel Estimate'!S53="Other 1", 'Project Wide Estimates'!$Q$22*'Individual Parcel Estimate'!P53, (IF('Individual Parcel Estimate'!S53="Other 2", 'Project Wide Estimates'!$Q$23*'Individual Parcel Estimate'!P53))))))))))))))))))))</f>
        <v>0</v>
      </c>
      <c r="Y53" s="239">
        <f t="shared" si="3"/>
        <v>0</v>
      </c>
      <c r="Z53" s="211" t="b">
        <f t="shared" si="7"/>
        <v>0</v>
      </c>
      <c r="AA53" s="229"/>
      <c r="AB53" s="229"/>
      <c r="AC53" s="230"/>
      <c r="AD53" s="228"/>
      <c r="AE53" s="228"/>
      <c r="AF53" s="228"/>
      <c r="AG53" s="228"/>
      <c r="AH53" s="228"/>
      <c r="AI53" s="211">
        <f t="shared" si="8"/>
        <v>0</v>
      </c>
      <c r="AJ53" s="211">
        <f t="shared" si="9"/>
        <v>0</v>
      </c>
      <c r="AK53" s="123"/>
      <c r="AL53" s="123"/>
    </row>
    <row r="54" spans="1:38" x14ac:dyDescent="0.25">
      <c r="A54" s="120"/>
      <c r="B54" s="121"/>
      <c r="C54" s="122"/>
      <c r="D54" s="122"/>
      <c r="E54" s="122"/>
      <c r="F54" s="211" t="b">
        <f>(IF(E54="Consultant", "enter manually", (IF(C54="N", 'Project Wide Estimates'!$H$12*'Project Wide Estimates'!$E$30, (IF('Individual Parcel Estimate'!C54="I",'Project Wide Estimates'!$H$13*'Project Wide Estimates'!$E$30, (IF('Individual Parcel Estimate'!C54="II", 'Project Wide Estimates'!$H$14*'Project Wide Estimates'!$E$30, (IF('Individual Parcel Estimate'!C54="M", 'Project Wide Estimates'!$H$15*'Project Wide Estimates'!$E$30, (IF('Individual Parcel Estimate'!C54="MI", 'Project Wide Estimates'!$H$16*'Project Wide Estimates'!$E$30, (IF('Individual Parcel Estimate'!C54="C", 'Project Wide Estimates'!$H$17*'Project Wide Estimates'!$E$30, (IF('Individual Parcel Estimate'!C54="CI", 'Project Wide Estimates'!$H$18*'Project Wide Estimates'!$E$30))))))))))))))))</f>
        <v>0</v>
      </c>
      <c r="G54" s="122"/>
      <c r="H54" s="211" t="b">
        <f>(IF(G54="Consultant", "enter manually", (IF(C54="N", 'Project Wide Estimates'!$G$12*'Project Wide Estimates'!$E$30, (IF('Individual Parcel Estimate'!C54="I",'Project Wide Estimates'!$I$13*'Project Wide Estimates'!$E$30, (IF('Individual Parcel Estimate'!C54="II", 'Project Wide Estimates'!$I$14*'Project Wide Estimates'!$E$30, (IF('Individual Parcel Estimate'!C54="M", 'Project Wide Estimates'!$I$15*'Project Wide Estimates'!$E$30, (IF('Individual Parcel Estimate'!C54="MI", 'Project Wide Estimates'!$I$16*'Project Wide Estimates'!$E$30, (IF('Individual Parcel Estimate'!C54="C", 'Project Wide Estimates'!$I$17*'Project Wide Estimates'!$E$30, (IF('Individual Parcel Estimate'!C54="CI", 'Project Wide Estimates'!$I$18*'Project Wide Estimates'!$E$30))))))))))))))))</f>
        <v>0</v>
      </c>
      <c r="I54" s="122"/>
      <c r="J54" s="211" t="b">
        <f>(IF(I54="Consultant","enter manually",(IF(C54="N","na",(IF(C54="I","na",(IF(C54="II",'Project Wide Estimates'!$J$14*'Project Wide Estimates'!$E$30,(IF('Individual Parcel Estimate'!C54="M","na",(IF('Individual Parcel Estimate'!C54="MI",'Project Wide Estimates'!$J$16*'Project Wide Estimates'!$E$30,(IF('Individual Parcel Estimate'!C54="C","na",(IF('Individual Parcel Estimate'!C54="CI",'Project Wide Estimates'!$J$18*'Project Wide Estimates'!$E$30))))))))))))))))</f>
        <v>0</v>
      </c>
      <c r="K54" s="122"/>
      <c r="L54" s="211" t="b">
        <f>(IF(K54="Consultant","enter manually",(IF(C54="N","na",(IF(C54="I","na",(IF(C54="II",'Project Wide Estimates'!$K$14*'Project Wide Estimates'!$E$30,(IF('Individual Parcel Estimate'!C54="M","na",(IF('Individual Parcel Estimate'!C54="MI",'Project Wide Estimates'!$K$16*'Project Wide Estimates'!$E$30,(IF('Individual Parcel Estimate'!C54="C","na",(IF('Individual Parcel Estimate'!C54="CI",'Project Wide Estimates'!$K$18*'Project Wide Estimates'!$E$30))))))))))))))))</f>
        <v>0</v>
      </c>
      <c r="M54" s="229"/>
      <c r="N54" s="228"/>
      <c r="O54" s="211" t="b">
        <f>(IF(C54="N", 'Project Wide Estimates'!$D$12*'Project Wide Estimates'!$E$30, (IF('Individual Parcel Estimate'!C54="I", 'Project Wide Estimates'!$D$13*'Project Wide Estimates'!$E$30, (IF('Individual Parcel Estimate'!C54="II", 'Project Wide Estimates'!$D$14*'Project Wide Estimates'!$E$30, (IF('Individual Parcel Estimate'!C54="M", 'Project Wide Estimates'!$D$15*'Project Wide Estimates'!$E$30, (IF('Individual Parcel Estimate'!C54="MI", 'Project Wide Estimates'!$D$16*'Project Wide Estimates'!$E$30, (IF('Individual Parcel Estimate'!C54="C", 'Project Wide Estimates'!$D$17*'Project Wide Estimates'!$E$30, (IF('Individual Parcel Estimate'!C54="CI", 'Project Wide Estimates'!$D$18*'Project Wide Estimates'!$E$30))))))))))))))</f>
        <v>0</v>
      </c>
      <c r="P54" s="122"/>
      <c r="Q54" s="211" t="b">
        <f>(IF(S54="Agricultural 1",P54*'Project Wide Estimates'!$Q$14,(IF('Individual Parcel Estimate'!S54="Agricultural 2",'Individual Parcel Estimate'!P54*'Project Wide Estimates'!$Q$15,(IF('Individual Parcel Estimate'!S54="Residential 1",'Individual Parcel Estimate'!P54*'Project Wide Estimates'!$Q$16,(IF('Individual Parcel Estimate'!S54="Residential 2",'Individual Parcel Estimate'!P54*'Project Wide Estimates'!$Q$17,(IF('Individual Parcel Estimate'!S54="Commercial 1",'Individual Parcel Estimate'!P54*'Project Wide Estimates'!$Q$18,(IF('Individual Parcel Estimate'!S54="Commercial 2",'Individual Parcel Estimate'!P54*'Project Wide Estimates'!$Q$19,(IF('Individual Parcel Estimate'!S54="Industrial 1",'Individual Parcel Estimate'!P54*'Project Wide Estimates'!$Q$20,(IF('Individual Parcel Estimate'!S54="Industrial 2",'Individual Parcel Estimate'!P54*'Project Wide Estimates'!$Q$21,(IF('Individual Parcel Estimate'!S54="Other 1",'Individual Parcel Estimate'!P54*'Project Wide Estimates'!$Q$22,(IF('Individual Parcel Estimate'!S54="Other 2",'Individual Parcel Estimate'!P54*'Project Wide Estimates'!$Q$23))))))))))))))))))))</f>
        <v>0</v>
      </c>
      <c r="R54" s="250"/>
      <c r="S54" s="122"/>
      <c r="T54" s="122"/>
      <c r="U54" s="241"/>
      <c r="V54" s="122"/>
      <c r="W54" s="211" t="b">
        <f>(IF(S54="Agricultural 1",V54*('Project Wide Estimates'!$Q$14*0.1),(IF('Individual Parcel Estimate'!S54="Agricultural 2",'Individual Parcel Estimate'!V54*('Project Wide Estimates'!$Q$15*0.1),(IF('Individual Parcel Estimate'!S54="Residential 1",'Individual Parcel Estimate'!V54*('Project Wide Estimates'!$Q$16*0.1),(IF('Individual Parcel Estimate'!S54="Residential 2",'Individual Parcel Estimate'!V54*('Project Wide Estimates'!$Q$17*0.1),(IF('Individual Parcel Estimate'!S54="Commercial 1",'Individual Parcel Estimate'!V54*('Project Wide Estimates'!$Q$18*0.1),(IF('Individual Parcel Estimate'!S54="Commercial 2",'Individual Parcel Estimate'!V54*('Project Wide Estimates'!$Q$19*0.1),(IF('Individual Parcel Estimate'!S54="Industrial 1",'Individual Parcel Estimate'!V54*('Project Wide Estimates'!$Q$20*0.1),(IF('Individual Parcel Estimate'!S54="Industrial 2",'Individual Parcel Estimate'!V54*('Project Wide Estimates'!$Q$21*0.1),(IF('Individual Parcel Estimate'!S54="Other 1",'Individual Parcel Estimate'!V54*('Project Wide Estimates'!$Q$22*0.1),(IF('Individual Parcel Estimate'!S54="Other 2",'Individual Parcel Estimate'!V54*('Project Wide Estimates'!$Q$23*0.1)))))))))))))))))))))</f>
        <v>0</v>
      </c>
      <c r="X54" s="211" t="b">
        <f>(IF(S54="Agricultural 1",'Project Wide Estimates'!$Q$14*'Individual Parcel Estimate'!P54, (IF('Individual Parcel Estimate'!S54="Agricultural 2", 'Project Wide Estimates'!$Q$15*'Individual Parcel Estimate'!P54, (IF('Individual Parcel Estimate'!S54="Residential 1", 'Project Wide Estimates'!$Q$16*'Individual Parcel Estimate'!P54, (IF('Individual Parcel Estimate'!S54="Residential 2",'Project Wide Estimates'!$Q$17*'Individual Parcel Estimate'!P54, (IF('Individual Parcel Estimate'!S54="Commercial 1",'Project Wide Estimates'!$Q$18*'Individual Parcel Estimate'!P54, (IF('Individual Parcel Estimate'!S54="Commercial 2", 'Project Wide Estimates'!$Q$19*'Individual Parcel Estimate'!P54, (IF('Individual Parcel Estimate'!S54="Industrial 1", 'Project Wide Estimates'!$Q$20*'Individual Parcel Estimate'!P54, (IF('Individual Parcel Estimate'!S54="Industrial 2", 'Project Wide Estimates'!$Q$21*'Individual Parcel Estimate'!P54, (IF('Individual Parcel Estimate'!S54="Other 1", 'Project Wide Estimates'!$Q$22*'Individual Parcel Estimate'!P54, (IF('Individual Parcel Estimate'!S54="Other 2", 'Project Wide Estimates'!$Q$23*'Individual Parcel Estimate'!P54))))))))))))))))))))</f>
        <v>0</v>
      </c>
      <c r="Y54" s="239">
        <f t="shared" si="3"/>
        <v>0</v>
      </c>
      <c r="Z54" s="211" t="b">
        <f t="shared" si="7"/>
        <v>0</v>
      </c>
      <c r="AA54" s="229"/>
      <c r="AB54" s="229"/>
      <c r="AC54" s="230"/>
      <c r="AD54" s="228"/>
      <c r="AE54" s="228"/>
      <c r="AF54" s="228"/>
      <c r="AG54" s="228"/>
      <c r="AH54" s="228"/>
      <c r="AI54" s="211">
        <f t="shared" si="8"/>
        <v>0</v>
      </c>
      <c r="AJ54" s="211">
        <f t="shared" si="9"/>
        <v>0</v>
      </c>
      <c r="AK54" s="123"/>
      <c r="AL54" s="123"/>
    </row>
    <row r="55" spans="1:38" x14ac:dyDescent="0.25">
      <c r="A55" s="120"/>
      <c r="B55" s="121"/>
      <c r="C55" s="122"/>
      <c r="D55" s="122"/>
      <c r="E55" s="122"/>
      <c r="F55" s="211" t="b">
        <f>(IF(E55="Consultant", "enter manually", (IF(C55="N", 'Project Wide Estimates'!$H$12*'Project Wide Estimates'!$E$30, (IF('Individual Parcel Estimate'!C55="I",'Project Wide Estimates'!$H$13*'Project Wide Estimates'!$E$30, (IF('Individual Parcel Estimate'!C55="II", 'Project Wide Estimates'!$H$14*'Project Wide Estimates'!$E$30, (IF('Individual Parcel Estimate'!C55="M", 'Project Wide Estimates'!$H$15*'Project Wide Estimates'!$E$30, (IF('Individual Parcel Estimate'!C55="MI", 'Project Wide Estimates'!$H$16*'Project Wide Estimates'!$E$30, (IF('Individual Parcel Estimate'!C55="C", 'Project Wide Estimates'!$H$17*'Project Wide Estimates'!$E$30, (IF('Individual Parcel Estimate'!C55="CI", 'Project Wide Estimates'!$H$18*'Project Wide Estimates'!$E$30))))))))))))))))</f>
        <v>0</v>
      </c>
      <c r="G55" s="122"/>
      <c r="H55" s="211" t="b">
        <f>(IF(G55="Consultant", "enter manually", (IF(C55="N", 'Project Wide Estimates'!$G$12*'Project Wide Estimates'!$E$30, (IF('Individual Parcel Estimate'!C55="I",'Project Wide Estimates'!$I$13*'Project Wide Estimates'!$E$30, (IF('Individual Parcel Estimate'!C55="II", 'Project Wide Estimates'!$I$14*'Project Wide Estimates'!$E$30, (IF('Individual Parcel Estimate'!C55="M", 'Project Wide Estimates'!$I$15*'Project Wide Estimates'!$E$30, (IF('Individual Parcel Estimate'!C55="MI", 'Project Wide Estimates'!$I$16*'Project Wide Estimates'!$E$30, (IF('Individual Parcel Estimate'!C55="C", 'Project Wide Estimates'!$I$17*'Project Wide Estimates'!$E$30, (IF('Individual Parcel Estimate'!C55="CI", 'Project Wide Estimates'!$I$18*'Project Wide Estimates'!$E$30))))))))))))))))</f>
        <v>0</v>
      </c>
      <c r="I55" s="122"/>
      <c r="J55" s="211" t="b">
        <f>(IF(I55="Consultant","enter manually",(IF(C55="N","na",(IF(C55="I","na",(IF(C55="II",'Project Wide Estimates'!$J$14*'Project Wide Estimates'!$E$30,(IF('Individual Parcel Estimate'!C55="M","na",(IF('Individual Parcel Estimate'!C55="MI",'Project Wide Estimates'!$J$16*'Project Wide Estimates'!$E$30,(IF('Individual Parcel Estimate'!C55="C","na",(IF('Individual Parcel Estimate'!C55="CI",'Project Wide Estimates'!$J$18*'Project Wide Estimates'!$E$30))))))))))))))))</f>
        <v>0</v>
      </c>
      <c r="K55" s="122"/>
      <c r="L55" s="211" t="b">
        <f>(IF(K55="Consultant","enter manually",(IF(C55="N","na",(IF(C55="I","na",(IF(C55="II",'Project Wide Estimates'!$K$14*'Project Wide Estimates'!$E$30,(IF('Individual Parcel Estimate'!C55="M","na",(IF('Individual Parcel Estimate'!C55="MI",'Project Wide Estimates'!$K$16*'Project Wide Estimates'!$E$30,(IF('Individual Parcel Estimate'!C55="C","na",(IF('Individual Parcel Estimate'!C55="CI",'Project Wide Estimates'!$K$18*'Project Wide Estimates'!$E$30))))))))))))))))</f>
        <v>0</v>
      </c>
      <c r="M55" s="229"/>
      <c r="N55" s="228"/>
      <c r="O55" s="211" t="b">
        <f>(IF(C55="N", 'Project Wide Estimates'!$D$12*'Project Wide Estimates'!$E$30, (IF('Individual Parcel Estimate'!C55="I", 'Project Wide Estimates'!$D$13*'Project Wide Estimates'!$E$30, (IF('Individual Parcel Estimate'!C55="II", 'Project Wide Estimates'!$D$14*'Project Wide Estimates'!$E$30, (IF('Individual Parcel Estimate'!C55="M", 'Project Wide Estimates'!$D$15*'Project Wide Estimates'!$E$30, (IF('Individual Parcel Estimate'!C55="MI", 'Project Wide Estimates'!$D$16*'Project Wide Estimates'!$E$30, (IF('Individual Parcel Estimate'!C55="C", 'Project Wide Estimates'!$D$17*'Project Wide Estimates'!$E$30, (IF('Individual Parcel Estimate'!C55="CI", 'Project Wide Estimates'!$D$18*'Project Wide Estimates'!$E$30))))))))))))))</f>
        <v>0</v>
      </c>
      <c r="P55" s="122"/>
      <c r="Q55" s="211" t="b">
        <f>(IF(S55="Agricultural 1",P55*'Project Wide Estimates'!$Q$14,(IF('Individual Parcel Estimate'!S55="Agricultural 2",'Individual Parcel Estimate'!P55*'Project Wide Estimates'!$Q$15,(IF('Individual Parcel Estimate'!S55="Residential 1",'Individual Parcel Estimate'!P55*'Project Wide Estimates'!$Q$16,(IF('Individual Parcel Estimate'!S55="Residential 2",'Individual Parcel Estimate'!P55*'Project Wide Estimates'!$Q$17,(IF('Individual Parcel Estimate'!S55="Commercial 1",'Individual Parcel Estimate'!P55*'Project Wide Estimates'!$Q$18,(IF('Individual Parcel Estimate'!S55="Commercial 2",'Individual Parcel Estimate'!P55*'Project Wide Estimates'!$Q$19,(IF('Individual Parcel Estimate'!S55="Industrial 1",'Individual Parcel Estimate'!P55*'Project Wide Estimates'!$Q$20,(IF('Individual Parcel Estimate'!S55="Industrial 2",'Individual Parcel Estimate'!P55*'Project Wide Estimates'!$Q$21,(IF('Individual Parcel Estimate'!S55="Other 1",'Individual Parcel Estimate'!P55*'Project Wide Estimates'!$Q$22,(IF('Individual Parcel Estimate'!S55="Other 2",'Individual Parcel Estimate'!P55*'Project Wide Estimates'!$Q$23))))))))))))))))))))</f>
        <v>0</v>
      </c>
      <c r="R55" s="250"/>
      <c r="S55" s="122"/>
      <c r="T55" s="122"/>
      <c r="U55" s="241"/>
      <c r="V55" s="122"/>
      <c r="W55" s="211" t="b">
        <f>(IF(S55="Agricultural 1",V55*('Project Wide Estimates'!$Q$14*0.1),(IF('Individual Parcel Estimate'!S55="Agricultural 2",'Individual Parcel Estimate'!V55*('Project Wide Estimates'!$Q$15*0.1),(IF('Individual Parcel Estimate'!S55="Residential 1",'Individual Parcel Estimate'!V55*('Project Wide Estimates'!$Q$16*0.1),(IF('Individual Parcel Estimate'!S55="Residential 2",'Individual Parcel Estimate'!V55*('Project Wide Estimates'!$Q$17*0.1),(IF('Individual Parcel Estimate'!S55="Commercial 1",'Individual Parcel Estimate'!V55*('Project Wide Estimates'!$Q$18*0.1),(IF('Individual Parcel Estimate'!S55="Commercial 2",'Individual Parcel Estimate'!V55*('Project Wide Estimates'!$Q$19*0.1),(IF('Individual Parcel Estimate'!S55="Industrial 1",'Individual Parcel Estimate'!V55*('Project Wide Estimates'!$Q$20*0.1),(IF('Individual Parcel Estimate'!S55="Industrial 2",'Individual Parcel Estimate'!V55*('Project Wide Estimates'!$Q$21*0.1),(IF('Individual Parcel Estimate'!S55="Other 1",'Individual Parcel Estimate'!V55*('Project Wide Estimates'!$Q$22*0.1),(IF('Individual Parcel Estimate'!S55="Other 2",'Individual Parcel Estimate'!V55*('Project Wide Estimates'!$Q$23*0.1)))))))))))))))))))))</f>
        <v>0</v>
      </c>
      <c r="X55" s="211" t="b">
        <f>(IF(S55="Agricultural 1",'Project Wide Estimates'!$Q$14*'Individual Parcel Estimate'!P55, (IF('Individual Parcel Estimate'!S55="Agricultural 2", 'Project Wide Estimates'!$Q$15*'Individual Parcel Estimate'!P55, (IF('Individual Parcel Estimate'!S55="Residential 1", 'Project Wide Estimates'!$Q$16*'Individual Parcel Estimate'!P55, (IF('Individual Parcel Estimate'!S55="Residential 2",'Project Wide Estimates'!$Q$17*'Individual Parcel Estimate'!P55, (IF('Individual Parcel Estimate'!S55="Commercial 1",'Project Wide Estimates'!$Q$18*'Individual Parcel Estimate'!P55, (IF('Individual Parcel Estimate'!S55="Commercial 2", 'Project Wide Estimates'!$Q$19*'Individual Parcel Estimate'!P55, (IF('Individual Parcel Estimate'!S55="Industrial 1", 'Project Wide Estimates'!$Q$20*'Individual Parcel Estimate'!P55, (IF('Individual Parcel Estimate'!S55="Industrial 2", 'Project Wide Estimates'!$Q$21*'Individual Parcel Estimate'!P55, (IF('Individual Parcel Estimate'!S55="Other 1", 'Project Wide Estimates'!$Q$22*'Individual Parcel Estimate'!P55, (IF('Individual Parcel Estimate'!S55="Other 2", 'Project Wide Estimates'!$Q$23*'Individual Parcel Estimate'!P55))))))))))))))))))))</f>
        <v>0</v>
      </c>
      <c r="Y55" s="239">
        <f t="shared" si="3"/>
        <v>0</v>
      </c>
      <c r="Z55" s="211" t="b">
        <f t="shared" si="7"/>
        <v>0</v>
      </c>
      <c r="AA55" s="229"/>
      <c r="AB55" s="229"/>
      <c r="AC55" s="230"/>
      <c r="AD55" s="228"/>
      <c r="AE55" s="228"/>
      <c r="AF55" s="228"/>
      <c r="AG55" s="228"/>
      <c r="AH55" s="228"/>
      <c r="AI55" s="211">
        <f t="shared" si="8"/>
        <v>0</v>
      </c>
      <c r="AJ55" s="211">
        <f t="shared" si="9"/>
        <v>0</v>
      </c>
      <c r="AK55" s="123"/>
      <c r="AL55" s="123"/>
    </row>
    <row r="56" spans="1:38" x14ac:dyDescent="0.25">
      <c r="A56" s="120"/>
      <c r="B56" s="121"/>
      <c r="C56" s="122"/>
      <c r="D56" s="122"/>
      <c r="E56" s="122"/>
      <c r="F56" s="211" t="b">
        <f>(IF(E56="Consultant", "enter manually", (IF(C56="N", 'Project Wide Estimates'!$H$12*'Project Wide Estimates'!$E$30, (IF('Individual Parcel Estimate'!C56="I",'Project Wide Estimates'!$H$13*'Project Wide Estimates'!$E$30, (IF('Individual Parcel Estimate'!C56="II", 'Project Wide Estimates'!$H$14*'Project Wide Estimates'!$E$30, (IF('Individual Parcel Estimate'!C56="M", 'Project Wide Estimates'!$H$15*'Project Wide Estimates'!$E$30, (IF('Individual Parcel Estimate'!C56="MI", 'Project Wide Estimates'!$H$16*'Project Wide Estimates'!$E$30, (IF('Individual Parcel Estimate'!C56="C", 'Project Wide Estimates'!$H$17*'Project Wide Estimates'!$E$30, (IF('Individual Parcel Estimate'!C56="CI", 'Project Wide Estimates'!$H$18*'Project Wide Estimates'!$E$30))))))))))))))))</f>
        <v>0</v>
      </c>
      <c r="G56" s="122"/>
      <c r="H56" s="211" t="b">
        <f>(IF(G56="Consultant", "enter manually", (IF(C56="N", 'Project Wide Estimates'!$G$12*'Project Wide Estimates'!$E$30, (IF('Individual Parcel Estimate'!C56="I",'Project Wide Estimates'!$I$13*'Project Wide Estimates'!$E$30, (IF('Individual Parcel Estimate'!C56="II", 'Project Wide Estimates'!$I$14*'Project Wide Estimates'!$E$30, (IF('Individual Parcel Estimate'!C56="M", 'Project Wide Estimates'!$I$15*'Project Wide Estimates'!$E$30, (IF('Individual Parcel Estimate'!C56="MI", 'Project Wide Estimates'!$I$16*'Project Wide Estimates'!$E$30, (IF('Individual Parcel Estimate'!C56="C", 'Project Wide Estimates'!$I$17*'Project Wide Estimates'!$E$30, (IF('Individual Parcel Estimate'!C56="CI", 'Project Wide Estimates'!$I$18*'Project Wide Estimates'!$E$30))))))))))))))))</f>
        <v>0</v>
      </c>
      <c r="I56" s="122"/>
      <c r="J56" s="211" t="b">
        <f>(IF(I56="Consultant","enter manually",(IF(C56="N","na",(IF(C56="I","na",(IF(C56="II",'Project Wide Estimates'!$J$14*'Project Wide Estimates'!$E$30,(IF('Individual Parcel Estimate'!C56="M","na",(IF('Individual Parcel Estimate'!C56="MI",'Project Wide Estimates'!$J$16*'Project Wide Estimates'!$E$30,(IF('Individual Parcel Estimate'!C56="C","na",(IF('Individual Parcel Estimate'!C56="CI",'Project Wide Estimates'!$J$18*'Project Wide Estimates'!$E$30))))))))))))))))</f>
        <v>0</v>
      </c>
      <c r="K56" s="122"/>
      <c r="L56" s="211" t="b">
        <f>(IF(K56="Consultant","enter manually",(IF(C56="N","na",(IF(C56="I","na",(IF(C56="II",'Project Wide Estimates'!$K$14*'Project Wide Estimates'!$E$30,(IF('Individual Parcel Estimate'!C56="M","na",(IF('Individual Parcel Estimate'!C56="MI",'Project Wide Estimates'!$K$16*'Project Wide Estimates'!$E$30,(IF('Individual Parcel Estimate'!C56="C","na",(IF('Individual Parcel Estimate'!C56="CI",'Project Wide Estimates'!$K$18*'Project Wide Estimates'!$E$30))))))))))))))))</f>
        <v>0</v>
      </c>
      <c r="M56" s="229"/>
      <c r="N56" s="228"/>
      <c r="O56" s="211" t="b">
        <f>(IF(C56="N", 'Project Wide Estimates'!$D$12*'Project Wide Estimates'!$E$30, (IF('Individual Parcel Estimate'!C56="I", 'Project Wide Estimates'!$D$13*'Project Wide Estimates'!$E$30, (IF('Individual Parcel Estimate'!C56="II", 'Project Wide Estimates'!$D$14*'Project Wide Estimates'!$E$30, (IF('Individual Parcel Estimate'!C56="M", 'Project Wide Estimates'!$D$15*'Project Wide Estimates'!$E$30, (IF('Individual Parcel Estimate'!C56="MI", 'Project Wide Estimates'!$D$16*'Project Wide Estimates'!$E$30, (IF('Individual Parcel Estimate'!C56="C", 'Project Wide Estimates'!$D$17*'Project Wide Estimates'!$E$30, (IF('Individual Parcel Estimate'!C56="CI", 'Project Wide Estimates'!$D$18*'Project Wide Estimates'!$E$30))))))))))))))</f>
        <v>0</v>
      </c>
      <c r="P56" s="122"/>
      <c r="Q56" s="211" t="b">
        <f>(IF(S56="Agricultural 1",P56*'Project Wide Estimates'!$Q$14,(IF('Individual Parcel Estimate'!S56="Agricultural 2",'Individual Parcel Estimate'!P56*'Project Wide Estimates'!$Q$15,(IF('Individual Parcel Estimate'!S56="Residential 1",'Individual Parcel Estimate'!P56*'Project Wide Estimates'!$Q$16,(IF('Individual Parcel Estimate'!S56="Residential 2",'Individual Parcel Estimate'!P56*'Project Wide Estimates'!$Q$17,(IF('Individual Parcel Estimate'!S56="Commercial 1",'Individual Parcel Estimate'!P56*'Project Wide Estimates'!$Q$18,(IF('Individual Parcel Estimate'!S56="Commercial 2",'Individual Parcel Estimate'!P56*'Project Wide Estimates'!$Q$19,(IF('Individual Parcel Estimate'!S56="Industrial 1",'Individual Parcel Estimate'!P56*'Project Wide Estimates'!$Q$20,(IF('Individual Parcel Estimate'!S56="Industrial 2",'Individual Parcel Estimate'!P56*'Project Wide Estimates'!$Q$21,(IF('Individual Parcel Estimate'!S56="Other 1",'Individual Parcel Estimate'!P56*'Project Wide Estimates'!$Q$22,(IF('Individual Parcel Estimate'!S56="Other 2",'Individual Parcel Estimate'!P56*'Project Wide Estimates'!$Q$23))))))))))))))))))))</f>
        <v>0</v>
      </c>
      <c r="R56" s="250"/>
      <c r="S56" s="122"/>
      <c r="T56" s="122"/>
      <c r="U56" s="241"/>
      <c r="V56" s="122"/>
      <c r="W56" s="211" t="b">
        <f>(IF(S56="Agricultural 1",V56*('Project Wide Estimates'!$Q$14*0.1),(IF('Individual Parcel Estimate'!S56="Agricultural 2",'Individual Parcel Estimate'!V56*('Project Wide Estimates'!$Q$15*0.1),(IF('Individual Parcel Estimate'!S56="Residential 1",'Individual Parcel Estimate'!V56*('Project Wide Estimates'!$Q$16*0.1),(IF('Individual Parcel Estimate'!S56="Residential 2",'Individual Parcel Estimate'!V56*('Project Wide Estimates'!$Q$17*0.1),(IF('Individual Parcel Estimate'!S56="Commercial 1",'Individual Parcel Estimate'!V56*('Project Wide Estimates'!$Q$18*0.1),(IF('Individual Parcel Estimate'!S56="Commercial 2",'Individual Parcel Estimate'!V56*('Project Wide Estimates'!$Q$19*0.1),(IF('Individual Parcel Estimate'!S56="Industrial 1",'Individual Parcel Estimate'!V56*('Project Wide Estimates'!$Q$20*0.1),(IF('Individual Parcel Estimate'!S56="Industrial 2",'Individual Parcel Estimate'!V56*('Project Wide Estimates'!$Q$21*0.1),(IF('Individual Parcel Estimate'!S56="Other 1",'Individual Parcel Estimate'!V56*('Project Wide Estimates'!$Q$22*0.1),(IF('Individual Parcel Estimate'!S56="Other 2",'Individual Parcel Estimate'!V56*('Project Wide Estimates'!$Q$23*0.1)))))))))))))))))))))</f>
        <v>0</v>
      </c>
      <c r="X56" s="211" t="b">
        <f>(IF(S56="Agricultural 1",'Project Wide Estimates'!$Q$14*'Individual Parcel Estimate'!P56, (IF('Individual Parcel Estimate'!S56="Agricultural 2", 'Project Wide Estimates'!$Q$15*'Individual Parcel Estimate'!P56, (IF('Individual Parcel Estimate'!S56="Residential 1", 'Project Wide Estimates'!$Q$16*'Individual Parcel Estimate'!P56, (IF('Individual Parcel Estimate'!S56="Residential 2",'Project Wide Estimates'!$Q$17*'Individual Parcel Estimate'!P56, (IF('Individual Parcel Estimate'!S56="Commercial 1",'Project Wide Estimates'!$Q$18*'Individual Parcel Estimate'!P56, (IF('Individual Parcel Estimate'!S56="Commercial 2", 'Project Wide Estimates'!$Q$19*'Individual Parcel Estimate'!P56, (IF('Individual Parcel Estimate'!S56="Industrial 1", 'Project Wide Estimates'!$Q$20*'Individual Parcel Estimate'!P56, (IF('Individual Parcel Estimate'!S56="Industrial 2", 'Project Wide Estimates'!$Q$21*'Individual Parcel Estimate'!P56, (IF('Individual Parcel Estimate'!S56="Other 1", 'Project Wide Estimates'!$Q$22*'Individual Parcel Estimate'!P56, (IF('Individual Parcel Estimate'!S56="Other 2", 'Project Wide Estimates'!$Q$23*'Individual Parcel Estimate'!P56))))))))))))))))))))</f>
        <v>0</v>
      </c>
      <c r="Y56" s="239">
        <f t="shared" si="3"/>
        <v>0</v>
      </c>
      <c r="Z56" s="211" t="b">
        <f t="shared" si="7"/>
        <v>0</v>
      </c>
      <c r="AA56" s="229"/>
      <c r="AB56" s="229"/>
      <c r="AC56" s="230"/>
      <c r="AD56" s="228"/>
      <c r="AE56" s="228"/>
      <c r="AF56" s="228"/>
      <c r="AG56" s="228"/>
      <c r="AH56" s="228"/>
      <c r="AI56" s="211">
        <f t="shared" si="8"/>
        <v>0</v>
      </c>
      <c r="AJ56" s="211">
        <f t="shared" si="9"/>
        <v>0</v>
      </c>
      <c r="AK56" s="123"/>
      <c r="AL56" s="123"/>
    </row>
    <row r="57" spans="1:38" x14ac:dyDescent="0.25">
      <c r="A57" s="120"/>
      <c r="B57" s="121"/>
      <c r="C57" s="122"/>
      <c r="D57" s="122"/>
      <c r="E57" s="122"/>
      <c r="F57" s="211" t="b">
        <f>(IF(E57="Consultant", "enter manually", (IF(C57="N", 'Project Wide Estimates'!$H$12*'Project Wide Estimates'!$E$30, (IF('Individual Parcel Estimate'!C57="I",'Project Wide Estimates'!$H$13*'Project Wide Estimates'!$E$30, (IF('Individual Parcel Estimate'!C57="II", 'Project Wide Estimates'!$H$14*'Project Wide Estimates'!$E$30, (IF('Individual Parcel Estimate'!C57="M", 'Project Wide Estimates'!$H$15*'Project Wide Estimates'!$E$30, (IF('Individual Parcel Estimate'!C57="MI", 'Project Wide Estimates'!$H$16*'Project Wide Estimates'!$E$30, (IF('Individual Parcel Estimate'!C57="C", 'Project Wide Estimates'!$H$17*'Project Wide Estimates'!$E$30, (IF('Individual Parcel Estimate'!C57="CI", 'Project Wide Estimates'!$H$18*'Project Wide Estimates'!$E$30))))))))))))))))</f>
        <v>0</v>
      </c>
      <c r="G57" s="122"/>
      <c r="H57" s="211" t="b">
        <f>(IF(G57="Consultant", "enter manually", (IF(C57="N", 'Project Wide Estimates'!$G$12*'Project Wide Estimates'!$E$30, (IF('Individual Parcel Estimate'!C57="I",'Project Wide Estimates'!$I$13*'Project Wide Estimates'!$E$30, (IF('Individual Parcel Estimate'!C57="II", 'Project Wide Estimates'!$I$14*'Project Wide Estimates'!$E$30, (IF('Individual Parcel Estimate'!C57="M", 'Project Wide Estimates'!$I$15*'Project Wide Estimates'!$E$30, (IF('Individual Parcel Estimate'!C57="MI", 'Project Wide Estimates'!$I$16*'Project Wide Estimates'!$E$30, (IF('Individual Parcel Estimate'!C57="C", 'Project Wide Estimates'!$I$17*'Project Wide Estimates'!$E$30, (IF('Individual Parcel Estimate'!C57="CI", 'Project Wide Estimates'!$I$18*'Project Wide Estimates'!$E$30))))))))))))))))</f>
        <v>0</v>
      </c>
      <c r="I57" s="122"/>
      <c r="J57" s="211" t="b">
        <f>(IF(I57="Consultant","enter manually",(IF(C57="N","na",(IF(C57="I","na",(IF(C57="II",'Project Wide Estimates'!$J$14*'Project Wide Estimates'!$E$30,(IF('Individual Parcel Estimate'!C57="M","na",(IF('Individual Parcel Estimate'!C57="MI",'Project Wide Estimates'!$J$16*'Project Wide Estimates'!$E$30,(IF('Individual Parcel Estimate'!C57="C","na",(IF('Individual Parcel Estimate'!C57="CI",'Project Wide Estimates'!$J$18*'Project Wide Estimates'!$E$30))))))))))))))))</f>
        <v>0</v>
      </c>
      <c r="K57" s="122"/>
      <c r="L57" s="211" t="b">
        <f>(IF(K57="Consultant","enter manually",(IF(C57="N","na",(IF(C57="I","na",(IF(C57="II",'Project Wide Estimates'!$K$14*'Project Wide Estimates'!$E$30,(IF('Individual Parcel Estimate'!C57="M","na",(IF('Individual Parcel Estimate'!C57="MI",'Project Wide Estimates'!$K$16*'Project Wide Estimates'!$E$30,(IF('Individual Parcel Estimate'!C57="C","na",(IF('Individual Parcel Estimate'!C57="CI",'Project Wide Estimates'!$K$18*'Project Wide Estimates'!$E$30))))))))))))))))</f>
        <v>0</v>
      </c>
      <c r="M57" s="229"/>
      <c r="N57" s="228"/>
      <c r="O57" s="211" t="b">
        <f>(IF(C57="N", 'Project Wide Estimates'!$D$12*'Project Wide Estimates'!$E$30, (IF('Individual Parcel Estimate'!C57="I", 'Project Wide Estimates'!$D$13*'Project Wide Estimates'!$E$30, (IF('Individual Parcel Estimate'!C57="II", 'Project Wide Estimates'!$D$14*'Project Wide Estimates'!$E$30, (IF('Individual Parcel Estimate'!C57="M", 'Project Wide Estimates'!$D$15*'Project Wide Estimates'!$E$30, (IF('Individual Parcel Estimate'!C57="MI", 'Project Wide Estimates'!$D$16*'Project Wide Estimates'!$E$30, (IF('Individual Parcel Estimate'!C57="C", 'Project Wide Estimates'!$D$17*'Project Wide Estimates'!$E$30, (IF('Individual Parcel Estimate'!C57="CI", 'Project Wide Estimates'!$D$18*'Project Wide Estimates'!$E$30))))))))))))))</f>
        <v>0</v>
      </c>
      <c r="P57" s="122"/>
      <c r="Q57" s="211" t="b">
        <f>(IF(S57="Agricultural 1",P57*'Project Wide Estimates'!$Q$14,(IF('Individual Parcel Estimate'!S57="Agricultural 2",'Individual Parcel Estimate'!P57*'Project Wide Estimates'!$Q$15,(IF('Individual Parcel Estimate'!S57="Residential 1",'Individual Parcel Estimate'!P57*'Project Wide Estimates'!$Q$16,(IF('Individual Parcel Estimate'!S57="Residential 2",'Individual Parcel Estimate'!P57*'Project Wide Estimates'!$Q$17,(IF('Individual Parcel Estimate'!S57="Commercial 1",'Individual Parcel Estimate'!P57*'Project Wide Estimates'!$Q$18,(IF('Individual Parcel Estimate'!S57="Commercial 2",'Individual Parcel Estimate'!P57*'Project Wide Estimates'!$Q$19,(IF('Individual Parcel Estimate'!S57="Industrial 1",'Individual Parcel Estimate'!P57*'Project Wide Estimates'!$Q$20,(IF('Individual Parcel Estimate'!S57="Industrial 2",'Individual Parcel Estimate'!P57*'Project Wide Estimates'!$Q$21,(IF('Individual Parcel Estimate'!S57="Other 1",'Individual Parcel Estimate'!P57*'Project Wide Estimates'!$Q$22,(IF('Individual Parcel Estimate'!S57="Other 2",'Individual Parcel Estimate'!P57*'Project Wide Estimates'!$Q$23))))))))))))))))))))</f>
        <v>0</v>
      </c>
      <c r="R57" s="250"/>
      <c r="S57" s="122"/>
      <c r="T57" s="122"/>
      <c r="U57" s="241"/>
      <c r="V57" s="122"/>
      <c r="W57" s="211" t="b">
        <f>(IF(S57="Agricultural 1",V57*('Project Wide Estimates'!$Q$14*0.1),(IF('Individual Parcel Estimate'!S57="Agricultural 2",'Individual Parcel Estimate'!V57*('Project Wide Estimates'!$Q$15*0.1),(IF('Individual Parcel Estimate'!S57="Residential 1",'Individual Parcel Estimate'!V57*('Project Wide Estimates'!$Q$16*0.1),(IF('Individual Parcel Estimate'!S57="Residential 2",'Individual Parcel Estimate'!V57*('Project Wide Estimates'!$Q$17*0.1),(IF('Individual Parcel Estimate'!S57="Commercial 1",'Individual Parcel Estimate'!V57*('Project Wide Estimates'!$Q$18*0.1),(IF('Individual Parcel Estimate'!S57="Commercial 2",'Individual Parcel Estimate'!V57*('Project Wide Estimates'!$Q$19*0.1),(IF('Individual Parcel Estimate'!S57="Industrial 1",'Individual Parcel Estimate'!V57*('Project Wide Estimates'!$Q$20*0.1),(IF('Individual Parcel Estimate'!S57="Industrial 2",'Individual Parcel Estimate'!V57*('Project Wide Estimates'!$Q$21*0.1),(IF('Individual Parcel Estimate'!S57="Other 1",'Individual Parcel Estimate'!V57*('Project Wide Estimates'!$Q$22*0.1),(IF('Individual Parcel Estimate'!S57="Other 2",'Individual Parcel Estimate'!V57*('Project Wide Estimates'!$Q$23*0.1)))))))))))))))))))))</f>
        <v>0</v>
      </c>
      <c r="X57" s="211" t="b">
        <f>(IF(S57="Agricultural 1",'Project Wide Estimates'!$Q$14*'Individual Parcel Estimate'!P57, (IF('Individual Parcel Estimate'!S57="Agricultural 2", 'Project Wide Estimates'!$Q$15*'Individual Parcel Estimate'!P57, (IF('Individual Parcel Estimate'!S57="Residential 1", 'Project Wide Estimates'!$Q$16*'Individual Parcel Estimate'!P57, (IF('Individual Parcel Estimate'!S57="Residential 2",'Project Wide Estimates'!$Q$17*'Individual Parcel Estimate'!P57, (IF('Individual Parcel Estimate'!S57="Commercial 1",'Project Wide Estimates'!$Q$18*'Individual Parcel Estimate'!P57, (IF('Individual Parcel Estimate'!S57="Commercial 2", 'Project Wide Estimates'!$Q$19*'Individual Parcel Estimate'!P57, (IF('Individual Parcel Estimate'!S57="Industrial 1", 'Project Wide Estimates'!$Q$20*'Individual Parcel Estimate'!P57, (IF('Individual Parcel Estimate'!S57="Industrial 2", 'Project Wide Estimates'!$Q$21*'Individual Parcel Estimate'!P57, (IF('Individual Parcel Estimate'!S57="Other 1", 'Project Wide Estimates'!$Q$22*'Individual Parcel Estimate'!P57, (IF('Individual Parcel Estimate'!S57="Other 2", 'Project Wide Estimates'!$Q$23*'Individual Parcel Estimate'!P57))))))))))))))))))))</f>
        <v>0</v>
      </c>
      <c r="Y57" s="239">
        <f t="shared" si="3"/>
        <v>0</v>
      </c>
      <c r="Z57" s="211" t="b">
        <f t="shared" si="7"/>
        <v>0</v>
      </c>
      <c r="AA57" s="229"/>
      <c r="AB57" s="229"/>
      <c r="AC57" s="230"/>
      <c r="AD57" s="228"/>
      <c r="AE57" s="228"/>
      <c r="AF57" s="228"/>
      <c r="AG57" s="228"/>
      <c r="AH57" s="228"/>
      <c r="AI57" s="211">
        <f t="shared" si="8"/>
        <v>0</v>
      </c>
      <c r="AJ57" s="211">
        <f t="shared" si="9"/>
        <v>0</v>
      </c>
      <c r="AK57" s="123"/>
      <c r="AL57" s="123"/>
    </row>
    <row r="58" spans="1:38" s="102" customFormat="1" ht="17.399999999999999" x14ac:dyDescent="0.3">
      <c r="A58" s="99" t="s">
        <v>40</v>
      </c>
      <c r="B58" s="100"/>
      <c r="C58" s="100"/>
      <c r="D58" s="100"/>
      <c r="E58" s="100"/>
      <c r="F58" s="101">
        <f>SUM(F9:F57)</f>
        <v>0</v>
      </c>
      <c r="G58" s="100"/>
      <c r="H58" s="101">
        <f>SUM(H9:H57)</f>
        <v>0</v>
      </c>
      <c r="I58" s="100"/>
      <c r="J58" s="101">
        <f>SUM(J9:J57)</f>
        <v>0</v>
      </c>
      <c r="K58" s="100"/>
      <c r="L58" s="101">
        <f t="shared" ref="L58:Q58" si="10">SUM(L9:L57)</f>
        <v>0</v>
      </c>
      <c r="M58" s="227">
        <f t="shared" si="10"/>
        <v>0</v>
      </c>
      <c r="N58" s="101">
        <f t="shared" si="10"/>
        <v>0</v>
      </c>
      <c r="O58" s="101">
        <f t="shared" si="10"/>
        <v>0</v>
      </c>
      <c r="P58" s="210">
        <f t="shared" si="10"/>
        <v>0</v>
      </c>
      <c r="Q58" s="101">
        <f t="shared" si="10"/>
        <v>0</v>
      </c>
      <c r="R58" s="101"/>
      <c r="S58" s="100"/>
      <c r="T58" s="210">
        <f t="shared" ref="T58:AA58" si="11">SUM(T9:T57)</f>
        <v>0</v>
      </c>
      <c r="U58" s="240">
        <f t="shared" si="11"/>
        <v>0</v>
      </c>
      <c r="V58" s="210">
        <f t="shared" si="11"/>
        <v>0</v>
      </c>
      <c r="W58" s="101">
        <f t="shared" si="11"/>
        <v>0</v>
      </c>
      <c r="X58" s="101">
        <f t="shared" si="11"/>
        <v>0</v>
      </c>
      <c r="Y58" s="101">
        <f t="shared" si="11"/>
        <v>0</v>
      </c>
      <c r="Z58" s="101">
        <f t="shared" si="11"/>
        <v>0</v>
      </c>
      <c r="AA58" s="101">
        <f t="shared" si="11"/>
        <v>0</v>
      </c>
      <c r="AB58" s="101"/>
      <c r="AC58" s="183"/>
      <c r="AD58" s="101">
        <f t="shared" ref="AD58:AL58" si="12">SUM(AD9:AD57)</f>
        <v>0</v>
      </c>
      <c r="AE58" s="101">
        <f t="shared" si="12"/>
        <v>0</v>
      </c>
      <c r="AF58" s="101">
        <f t="shared" si="12"/>
        <v>0</v>
      </c>
      <c r="AG58" s="101">
        <f t="shared" si="12"/>
        <v>0</v>
      </c>
      <c r="AH58" s="101">
        <f t="shared" si="12"/>
        <v>0</v>
      </c>
      <c r="AI58" s="101">
        <f t="shared" si="12"/>
        <v>0</v>
      </c>
      <c r="AJ58" s="101">
        <f t="shared" si="12"/>
        <v>0</v>
      </c>
      <c r="AK58" s="101">
        <f t="shared" si="12"/>
        <v>0</v>
      </c>
      <c r="AL58" s="101">
        <f t="shared" si="12"/>
        <v>0</v>
      </c>
    </row>
    <row r="59" spans="1:38" s="97" customFormat="1" x14ac:dyDescent="0.25">
      <c r="F59" s="103"/>
      <c r="H59" s="103"/>
      <c r="J59" s="103"/>
      <c r="L59" s="103"/>
      <c r="M59" s="104"/>
      <c r="N59" s="104"/>
      <c r="O59" s="104"/>
      <c r="P59" s="105"/>
      <c r="Q59" s="105"/>
      <c r="R59" s="105"/>
      <c r="S59" s="105"/>
      <c r="T59" s="105"/>
      <c r="U59" s="105"/>
      <c r="V59" s="105"/>
      <c r="W59" s="105"/>
      <c r="X59" s="104"/>
      <c r="Y59" s="104"/>
      <c r="Z59" s="104"/>
      <c r="AA59" s="104"/>
      <c r="AB59" s="104"/>
      <c r="AC59" s="182"/>
      <c r="AD59" s="103"/>
      <c r="AE59" s="103"/>
      <c r="AF59" s="103"/>
      <c r="AG59" s="103"/>
      <c r="AH59" s="103"/>
      <c r="AI59" s="103"/>
      <c r="AJ59" s="103"/>
      <c r="AK59" s="103"/>
      <c r="AL59" s="103"/>
    </row>
    <row r="60" spans="1:38" s="97" customFormat="1" x14ac:dyDescent="0.25">
      <c r="C60" s="281" t="s">
        <v>41</v>
      </c>
      <c r="D60" s="282"/>
      <c r="E60" s="282"/>
      <c r="F60" s="283"/>
      <c r="H60" s="131" t="s">
        <v>123</v>
      </c>
      <c r="I60" s="97" t="s">
        <v>141</v>
      </c>
      <c r="J60" s="103"/>
      <c r="L60" s="103"/>
      <c r="M60" s="104"/>
      <c r="N60" s="104"/>
      <c r="O60" s="104"/>
      <c r="P60" s="105"/>
      <c r="Q60" s="105"/>
      <c r="R60" s="103" t="s">
        <v>179</v>
      </c>
      <c r="S60" s="135" t="s">
        <v>35</v>
      </c>
      <c r="T60" s="138"/>
      <c r="U60" s="138"/>
      <c r="V60" s="138"/>
      <c r="W60" s="179"/>
      <c r="X60" s="179"/>
      <c r="Y60" s="179"/>
      <c r="Z60" s="179"/>
      <c r="AA60" s="104"/>
      <c r="AB60" s="104"/>
      <c r="AC60" s="182"/>
      <c r="AD60" s="103"/>
      <c r="AE60" s="103"/>
      <c r="AF60" s="103"/>
      <c r="AG60" s="103"/>
      <c r="AH60" s="103"/>
      <c r="AI60" s="103"/>
      <c r="AJ60" s="103"/>
      <c r="AK60" s="103"/>
      <c r="AL60" s="103"/>
    </row>
    <row r="61" spans="1:38" s="97" customFormat="1" ht="26.4" x14ac:dyDescent="0.25">
      <c r="A61" s="245" t="s">
        <v>176</v>
      </c>
      <c r="C61" s="284" t="s">
        <v>64</v>
      </c>
      <c r="D61" s="285"/>
      <c r="E61" s="285"/>
      <c r="F61" s="129" t="s">
        <v>42</v>
      </c>
      <c r="H61" s="132" t="s">
        <v>120</v>
      </c>
      <c r="I61" s="97" t="s">
        <v>142</v>
      </c>
      <c r="J61" s="103"/>
      <c r="L61" s="103"/>
      <c r="M61" s="104"/>
      <c r="N61" s="104"/>
      <c r="O61" s="134"/>
      <c r="P61" s="48"/>
      <c r="Q61" s="48"/>
      <c r="R61" s="103" t="s">
        <v>180</v>
      </c>
      <c r="S61" s="137" t="s">
        <v>124</v>
      </c>
      <c r="T61" s="138"/>
      <c r="U61" s="138"/>
      <c r="V61" s="138"/>
      <c r="W61" s="180"/>
      <c r="X61" s="179"/>
      <c r="Y61" s="179"/>
      <c r="Z61" s="179"/>
      <c r="AA61" s="104"/>
      <c r="AB61" s="104"/>
      <c r="AC61" s="182"/>
      <c r="AD61" s="103"/>
      <c r="AE61" s="103"/>
      <c r="AF61" s="103"/>
      <c r="AG61" s="103"/>
      <c r="AH61" s="103"/>
      <c r="AI61" s="103"/>
      <c r="AJ61" s="103"/>
      <c r="AK61" s="103"/>
      <c r="AL61" s="103"/>
    </row>
    <row r="62" spans="1:38" s="97" customFormat="1" ht="15.6" x14ac:dyDescent="0.25">
      <c r="C62" s="284" t="s">
        <v>191</v>
      </c>
      <c r="D62" s="285"/>
      <c r="E62" s="285"/>
      <c r="F62" s="129" t="s">
        <v>194</v>
      </c>
      <c r="H62" s="132" t="s">
        <v>121</v>
      </c>
      <c r="J62" s="103"/>
      <c r="L62" s="103"/>
      <c r="M62" s="104"/>
      <c r="N62" s="104"/>
      <c r="O62" s="134"/>
      <c r="P62" s="48"/>
      <c r="Q62" s="48"/>
      <c r="R62" s="103" t="s">
        <v>181</v>
      </c>
      <c r="S62" s="136" t="s">
        <v>127</v>
      </c>
      <c r="T62" s="138"/>
      <c r="U62" s="138"/>
      <c r="V62" s="138"/>
      <c r="W62" s="180"/>
      <c r="X62" s="179"/>
      <c r="Y62" s="179"/>
      <c r="Z62" s="179"/>
      <c r="AA62" s="104"/>
      <c r="AB62" s="104"/>
      <c r="AC62" s="182"/>
      <c r="AD62" s="103"/>
      <c r="AE62" s="103"/>
      <c r="AF62" s="103"/>
      <c r="AG62" s="103"/>
      <c r="AH62" s="103"/>
      <c r="AI62" s="103"/>
      <c r="AJ62" s="103"/>
      <c r="AK62" s="103"/>
      <c r="AL62" s="103"/>
    </row>
    <row r="63" spans="1:38" s="97" customFormat="1" ht="15.6" x14ac:dyDescent="0.25">
      <c r="C63" s="284" t="s">
        <v>60</v>
      </c>
      <c r="D63" s="285"/>
      <c r="E63" s="285"/>
      <c r="F63" s="129" t="s">
        <v>117</v>
      </c>
      <c r="H63" s="133" t="s">
        <v>122</v>
      </c>
      <c r="J63" s="103"/>
      <c r="L63" s="103"/>
      <c r="M63" s="104"/>
      <c r="N63" s="104"/>
      <c r="O63" s="134"/>
      <c r="P63" s="48"/>
      <c r="Q63" s="48"/>
      <c r="R63" s="103" t="s">
        <v>182</v>
      </c>
      <c r="S63" s="136" t="s">
        <v>59</v>
      </c>
      <c r="T63" s="138"/>
      <c r="U63" s="138"/>
      <c r="V63" s="138"/>
      <c r="W63" s="180"/>
      <c r="X63" s="179"/>
      <c r="Y63" s="179"/>
      <c r="Z63" s="179"/>
      <c r="AA63" s="104"/>
      <c r="AB63" s="104"/>
      <c r="AC63" s="182"/>
      <c r="AD63" s="103"/>
      <c r="AE63" s="103"/>
      <c r="AF63" s="103"/>
      <c r="AG63" s="103"/>
      <c r="AH63" s="103"/>
      <c r="AI63" s="103"/>
      <c r="AJ63" s="103"/>
      <c r="AK63" s="103"/>
      <c r="AL63" s="103"/>
    </row>
    <row r="64" spans="1:38" s="97" customFormat="1" ht="15.6" x14ac:dyDescent="0.25">
      <c r="C64" s="284" t="s">
        <v>192</v>
      </c>
      <c r="D64" s="285"/>
      <c r="E64" s="285"/>
      <c r="F64" s="129" t="s">
        <v>195</v>
      </c>
      <c r="H64" s="103"/>
      <c r="J64" s="103"/>
      <c r="L64" s="103"/>
      <c r="M64" s="104"/>
      <c r="N64" s="104"/>
      <c r="O64" s="134"/>
      <c r="P64" s="48"/>
      <c r="Q64" s="48"/>
      <c r="R64" s="103" t="s">
        <v>183</v>
      </c>
      <c r="S64" s="136" t="s">
        <v>57</v>
      </c>
      <c r="T64" s="138"/>
      <c r="U64" s="138"/>
      <c r="V64" s="138"/>
      <c r="W64" s="138"/>
      <c r="X64" s="104"/>
      <c r="Y64" s="104"/>
      <c r="Z64" s="104"/>
      <c r="AA64" s="104"/>
      <c r="AB64" s="104"/>
      <c r="AC64" s="182"/>
      <c r="AD64" s="103"/>
      <c r="AE64" s="103"/>
      <c r="AF64" s="103"/>
      <c r="AG64" s="103"/>
      <c r="AH64" s="103"/>
      <c r="AI64" s="103"/>
      <c r="AJ64" s="103"/>
      <c r="AK64" s="103"/>
      <c r="AL64" s="103"/>
    </row>
    <row r="65" spans="3:38" s="97" customFormat="1" ht="15.6" x14ac:dyDescent="0.25">
      <c r="C65" s="284" t="s">
        <v>58</v>
      </c>
      <c r="D65" s="285"/>
      <c r="E65" s="285"/>
      <c r="F65" s="129" t="s">
        <v>115</v>
      </c>
      <c r="H65" s="103"/>
      <c r="J65" s="103"/>
      <c r="L65" s="103"/>
      <c r="M65" s="104"/>
      <c r="N65" s="104"/>
      <c r="O65" s="134"/>
      <c r="P65" s="48"/>
      <c r="Q65" s="48"/>
      <c r="R65" s="103" t="s">
        <v>184</v>
      </c>
      <c r="S65" s="136" t="s">
        <v>125</v>
      </c>
      <c r="T65" s="138"/>
      <c r="U65" s="138"/>
      <c r="V65" s="138"/>
      <c r="W65" s="138"/>
      <c r="X65" s="104"/>
      <c r="Y65" s="104"/>
      <c r="Z65" s="104"/>
      <c r="AA65" s="104"/>
      <c r="AB65" s="104"/>
      <c r="AC65" s="182"/>
      <c r="AD65" s="103"/>
      <c r="AE65" s="103"/>
      <c r="AF65" s="103"/>
      <c r="AG65" s="103"/>
      <c r="AH65" s="103"/>
      <c r="AI65" s="103"/>
      <c r="AJ65" s="103"/>
      <c r="AK65" s="103"/>
      <c r="AL65" s="103"/>
    </row>
    <row r="66" spans="3:38" s="97" customFormat="1" ht="15.6" x14ac:dyDescent="0.25">
      <c r="C66" s="284" t="s">
        <v>193</v>
      </c>
      <c r="D66" s="285"/>
      <c r="E66" s="285"/>
      <c r="F66" s="129" t="s">
        <v>196</v>
      </c>
      <c r="H66" s="103"/>
      <c r="J66" s="103"/>
      <c r="L66" s="103"/>
      <c r="M66" s="104"/>
      <c r="N66" s="104"/>
      <c r="O66" s="134"/>
      <c r="P66" s="48"/>
      <c r="Q66" s="48"/>
      <c r="R66" s="103" t="s">
        <v>185</v>
      </c>
      <c r="S66" s="136" t="s">
        <v>128</v>
      </c>
      <c r="T66" s="138"/>
      <c r="U66" s="138"/>
      <c r="V66" s="138"/>
      <c r="W66" s="138"/>
      <c r="X66" s="104"/>
      <c r="Y66" s="104"/>
      <c r="Z66" s="104"/>
      <c r="AA66" s="104"/>
      <c r="AB66" s="104"/>
      <c r="AC66" s="182"/>
      <c r="AD66" s="103"/>
      <c r="AE66" s="103"/>
      <c r="AF66" s="103"/>
      <c r="AG66" s="103"/>
      <c r="AH66" s="103"/>
      <c r="AI66" s="103"/>
      <c r="AJ66" s="103"/>
      <c r="AK66" s="103"/>
      <c r="AL66" s="103"/>
    </row>
    <row r="67" spans="3:38" s="97" customFormat="1" x14ac:dyDescent="0.25">
      <c r="C67" s="297" t="s">
        <v>56</v>
      </c>
      <c r="D67" s="298"/>
      <c r="E67" s="298"/>
      <c r="F67" s="130" t="s">
        <v>116</v>
      </c>
      <c r="H67" s="103"/>
      <c r="J67" s="103"/>
      <c r="L67" s="103"/>
      <c r="M67" s="104"/>
      <c r="N67" s="104"/>
      <c r="O67" s="134"/>
      <c r="P67" s="138"/>
      <c r="Q67" s="138"/>
      <c r="R67" s="138"/>
      <c r="S67" s="136" t="s">
        <v>126</v>
      </c>
      <c r="T67" s="138"/>
      <c r="U67" s="138"/>
      <c r="V67" s="138"/>
      <c r="W67" s="138"/>
      <c r="X67" s="104"/>
      <c r="Y67" s="104"/>
      <c r="Z67" s="104"/>
      <c r="AA67" s="104"/>
      <c r="AB67" s="104"/>
      <c r="AC67" s="182"/>
      <c r="AD67" s="103"/>
      <c r="AE67" s="103"/>
      <c r="AF67" s="103"/>
      <c r="AG67" s="103"/>
      <c r="AH67" s="103"/>
      <c r="AI67" s="103"/>
      <c r="AJ67" s="103"/>
      <c r="AK67" s="103"/>
      <c r="AL67" s="103"/>
    </row>
    <row r="68" spans="3:38" s="97" customFormat="1" x14ac:dyDescent="0.25">
      <c r="F68" s="103"/>
      <c r="H68" s="103"/>
      <c r="J68" s="103"/>
      <c r="L68" s="103"/>
      <c r="M68" s="104"/>
      <c r="N68" s="104"/>
      <c r="O68" s="134"/>
      <c r="P68" s="138"/>
      <c r="Q68" s="138"/>
      <c r="R68" s="138"/>
      <c r="S68" s="136" t="s">
        <v>129</v>
      </c>
      <c r="T68" s="138"/>
      <c r="U68" s="138"/>
      <c r="V68" s="138"/>
      <c r="W68" s="138"/>
      <c r="X68" s="104"/>
      <c r="Y68" s="104"/>
      <c r="Z68" s="104"/>
      <c r="AA68" s="104"/>
      <c r="AB68" s="104"/>
      <c r="AC68" s="182"/>
      <c r="AD68" s="103"/>
      <c r="AE68" s="103"/>
      <c r="AF68" s="103"/>
      <c r="AG68" s="103"/>
      <c r="AH68" s="103"/>
      <c r="AI68" s="103"/>
      <c r="AJ68" s="103"/>
      <c r="AK68" s="103"/>
      <c r="AL68" s="103"/>
    </row>
    <row r="69" spans="3:38" s="97" customFormat="1" x14ac:dyDescent="0.25">
      <c r="F69" s="103"/>
      <c r="H69" s="103"/>
      <c r="J69" s="103"/>
      <c r="L69" s="103"/>
      <c r="M69" s="104"/>
      <c r="N69" s="104"/>
      <c r="O69" s="104"/>
      <c r="P69" s="105"/>
      <c r="Q69" s="105"/>
      <c r="R69" s="105"/>
      <c r="S69" s="136" t="s">
        <v>130</v>
      </c>
      <c r="T69" s="138"/>
      <c r="U69" s="138"/>
      <c r="V69" s="138"/>
      <c r="W69" s="138"/>
      <c r="X69" s="104"/>
      <c r="Y69" s="104"/>
      <c r="Z69" s="104"/>
      <c r="AA69" s="104"/>
      <c r="AB69" s="104"/>
      <c r="AC69" s="182"/>
      <c r="AD69" s="103"/>
      <c r="AE69" s="103"/>
      <c r="AF69" s="103"/>
      <c r="AG69" s="103"/>
      <c r="AH69" s="103"/>
      <c r="AI69" s="103"/>
      <c r="AJ69" s="103"/>
      <c r="AK69" s="103"/>
      <c r="AL69" s="103"/>
    </row>
    <row r="70" spans="3:38" s="97" customFormat="1" x14ac:dyDescent="0.25">
      <c r="F70" s="103"/>
      <c r="H70" s="103"/>
      <c r="J70" s="103"/>
      <c r="L70" s="103"/>
      <c r="M70" s="104"/>
      <c r="N70" s="104"/>
      <c r="O70" s="104"/>
      <c r="P70" s="105"/>
      <c r="Q70" s="105"/>
      <c r="R70" s="105"/>
      <c r="S70" s="190" t="s">
        <v>131</v>
      </c>
      <c r="T70" s="138"/>
      <c r="U70" s="138"/>
      <c r="V70" s="138"/>
      <c r="W70" s="138"/>
      <c r="X70" s="104"/>
      <c r="Y70" s="104"/>
      <c r="Z70" s="104"/>
      <c r="AA70" s="104"/>
      <c r="AB70" s="104"/>
      <c r="AC70" s="182"/>
      <c r="AD70" s="103"/>
      <c r="AE70" s="103"/>
      <c r="AF70" s="103"/>
      <c r="AG70" s="103"/>
      <c r="AH70" s="103"/>
      <c r="AI70" s="103"/>
      <c r="AJ70" s="103"/>
      <c r="AK70" s="103"/>
      <c r="AL70" s="103"/>
    </row>
    <row r="71" spans="3:38" s="97" customFormat="1" x14ac:dyDescent="0.25">
      <c r="F71" s="103"/>
      <c r="H71" s="103"/>
      <c r="J71" s="103"/>
      <c r="L71" s="103"/>
      <c r="M71" s="104"/>
      <c r="N71" s="104"/>
      <c r="O71" s="104"/>
      <c r="P71" s="105"/>
      <c r="Q71" s="105"/>
      <c r="R71" s="105"/>
      <c r="S71" s="105"/>
      <c r="T71" s="105"/>
      <c r="U71" s="105"/>
      <c r="V71" s="105"/>
      <c r="W71" s="105"/>
      <c r="X71" s="104"/>
      <c r="Y71" s="104"/>
      <c r="Z71" s="104"/>
      <c r="AA71" s="104"/>
      <c r="AB71" s="104"/>
      <c r="AC71" s="182"/>
      <c r="AD71" s="103"/>
      <c r="AE71" s="103"/>
      <c r="AF71" s="103"/>
      <c r="AG71" s="103"/>
      <c r="AH71" s="103"/>
      <c r="AI71" s="103"/>
      <c r="AJ71" s="103"/>
      <c r="AK71" s="103"/>
      <c r="AL71" s="103"/>
    </row>
    <row r="72" spans="3:38" s="97" customFormat="1" x14ac:dyDescent="0.25">
      <c r="F72" s="103"/>
      <c r="H72" s="103"/>
      <c r="J72" s="103"/>
      <c r="L72" s="103"/>
      <c r="M72" s="104"/>
      <c r="N72" s="104"/>
      <c r="O72" s="104"/>
      <c r="P72" s="105"/>
      <c r="Q72" s="105"/>
      <c r="R72" s="105"/>
      <c r="S72" s="105"/>
      <c r="T72" s="105"/>
      <c r="U72" s="105"/>
      <c r="V72" s="105"/>
      <c r="W72" s="105"/>
      <c r="X72" s="104"/>
      <c r="Y72" s="104"/>
      <c r="Z72" s="104"/>
      <c r="AA72" s="104"/>
      <c r="AB72" s="104"/>
      <c r="AC72" s="182"/>
      <c r="AD72" s="103"/>
      <c r="AE72" s="103"/>
      <c r="AF72" s="103"/>
      <c r="AG72" s="103"/>
      <c r="AH72" s="103"/>
      <c r="AI72" s="103"/>
      <c r="AJ72" s="103"/>
      <c r="AK72" s="103"/>
      <c r="AL72" s="103"/>
    </row>
    <row r="73" spans="3:38" s="97" customFormat="1" x14ac:dyDescent="0.25">
      <c r="F73" s="103"/>
      <c r="H73" s="103"/>
      <c r="J73" s="103"/>
      <c r="L73" s="103"/>
      <c r="M73" s="104"/>
      <c r="N73" s="104"/>
      <c r="O73" s="104"/>
      <c r="P73" s="105"/>
      <c r="Q73" s="105"/>
      <c r="R73" s="105"/>
      <c r="S73" s="105"/>
      <c r="T73" s="105"/>
      <c r="U73" s="105"/>
      <c r="V73" s="105"/>
      <c r="W73" s="105"/>
      <c r="X73" s="104"/>
      <c r="Y73" s="104"/>
      <c r="Z73" s="104"/>
      <c r="AA73" s="104"/>
      <c r="AB73" s="104"/>
      <c r="AC73" s="182"/>
      <c r="AD73" s="103"/>
      <c r="AE73" s="103"/>
      <c r="AF73" s="103"/>
      <c r="AG73" s="103"/>
      <c r="AH73" s="103"/>
      <c r="AI73" s="103"/>
      <c r="AJ73" s="103"/>
      <c r="AK73" s="103"/>
      <c r="AL73" s="103"/>
    </row>
    <row r="74" spans="3:38" s="97" customFormat="1" x14ac:dyDescent="0.25">
      <c r="F74" s="103"/>
      <c r="H74" s="103"/>
      <c r="J74" s="103"/>
      <c r="L74" s="103"/>
      <c r="M74" s="104"/>
      <c r="N74" s="104"/>
      <c r="O74" s="104"/>
      <c r="P74" s="105"/>
      <c r="Q74" s="105"/>
      <c r="R74" s="105"/>
      <c r="S74" s="105"/>
      <c r="T74" s="105"/>
      <c r="U74" s="105"/>
      <c r="V74" s="105"/>
      <c r="W74" s="105"/>
      <c r="X74" s="104"/>
      <c r="Y74" s="104"/>
      <c r="Z74" s="104"/>
      <c r="AA74" s="104"/>
      <c r="AB74" s="104"/>
      <c r="AC74" s="182"/>
      <c r="AD74" s="103"/>
      <c r="AE74" s="103"/>
      <c r="AF74" s="103"/>
      <c r="AG74" s="103"/>
      <c r="AH74" s="103"/>
      <c r="AI74" s="103"/>
      <c r="AJ74" s="103"/>
      <c r="AK74" s="103"/>
      <c r="AL74" s="103"/>
    </row>
    <row r="75" spans="3:38" s="97" customFormat="1" x14ac:dyDescent="0.25">
      <c r="F75" s="103"/>
      <c r="H75" s="103"/>
      <c r="J75" s="103"/>
      <c r="L75" s="103"/>
      <c r="M75" s="104"/>
      <c r="N75" s="104"/>
      <c r="O75" s="104"/>
      <c r="P75" s="105"/>
      <c r="Q75" s="105"/>
      <c r="R75" s="105"/>
      <c r="S75" s="105"/>
      <c r="T75" s="105"/>
      <c r="U75" s="105"/>
      <c r="V75" s="105"/>
      <c r="W75" s="105"/>
      <c r="X75" s="104"/>
      <c r="Y75" s="104"/>
      <c r="Z75" s="104"/>
      <c r="AA75" s="104"/>
      <c r="AB75" s="104"/>
      <c r="AC75" s="182"/>
      <c r="AD75" s="103"/>
      <c r="AE75" s="103"/>
      <c r="AF75" s="103"/>
      <c r="AG75" s="103"/>
      <c r="AH75" s="103"/>
      <c r="AI75" s="103"/>
      <c r="AJ75" s="103"/>
      <c r="AK75" s="103"/>
      <c r="AL75" s="103"/>
    </row>
    <row r="76" spans="3:38" s="97" customFormat="1" x14ac:dyDescent="0.25">
      <c r="F76" s="103"/>
      <c r="H76" s="103"/>
      <c r="J76" s="103"/>
      <c r="L76" s="103"/>
      <c r="M76" s="104"/>
      <c r="N76" s="104"/>
      <c r="O76" s="104"/>
      <c r="P76" s="105"/>
      <c r="Q76" s="105"/>
      <c r="R76" s="105"/>
      <c r="S76" s="105"/>
      <c r="T76" s="105"/>
      <c r="U76" s="105"/>
      <c r="V76" s="105"/>
      <c r="W76" s="105"/>
      <c r="X76" s="104"/>
      <c r="Y76" s="104"/>
      <c r="Z76" s="104"/>
      <c r="AA76" s="104"/>
      <c r="AB76" s="104"/>
      <c r="AC76" s="182"/>
      <c r="AD76" s="103"/>
      <c r="AE76" s="103"/>
      <c r="AF76" s="103"/>
      <c r="AG76" s="103"/>
      <c r="AH76" s="103"/>
      <c r="AI76" s="103"/>
      <c r="AJ76" s="103"/>
      <c r="AK76" s="103"/>
      <c r="AL76" s="103"/>
    </row>
    <row r="77" spans="3:38" s="97" customFormat="1" x14ac:dyDescent="0.25">
      <c r="F77" s="103"/>
      <c r="H77" s="103"/>
      <c r="J77" s="103"/>
      <c r="L77" s="103"/>
      <c r="M77" s="104"/>
      <c r="N77" s="104"/>
      <c r="O77" s="104"/>
      <c r="P77" s="105"/>
      <c r="Q77" s="105"/>
      <c r="R77" s="105"/>
      <c r="S77" s="105"/>
      <c r="T77" s="105"/>
      <c r="U77" s="105"/>
      <c r="V77" s="105"/>
      <c r="W77" s="105"/>
      <c r="X77" s="104"/>
      <c r="Y77" s="104"/>
      <c r="Z77" s="104"/>
      <c r="AA77" s="104"/>
      <c r="AB77" s="104"/>
      <c r="AC77" s="182"/>
      <c r="AD77" s="103"/>
      <c r="AE77" s="103"/>
      <c r="AF77" s="103"/>
      <c r="AG77" s="103"/>
      <c r="AH77" s="103"/>
      <c r="AI77" s="103"/>
      <c r="AJ77" s="103"/>
      <c r="AK77" s="103"/>
      <c r="AL77" s="103"/>
    </row>
    <row r="78" spans="3:38" s="97" customFormat="1" x14ac:dyDescent="0.25">
      <c r="F78" s="103"/>
      <c r="H78" s="103"/>
      <c r="J78" s="103"/>
      <c r="L78" s="103"/>
      <c r="M78" s="104"/>
      <c r="N78" s="104"/>
      <c r="O78" s="104"/>
      <c r="P78" s="105"/>
      <c r="Q78" s="105"/>
      <c r="R78" s="105"/>
      <c r="S78" s="105"/>
      <c r="T78" s="105"/>
      <c r="U78" s="105"/>
      <c r="V78" s="105"/>
      <c r="W78" s="105"/>
      <c r="X78" s="104"/>
      <c r="Y78" s="104"/>
      <c r="Z78" s="104"/>
      <c r="AA78" s="104"/>
      <c r="AB78" s="104"/>
      <c r="AC78" s="182"/>
      <c r="AD78" s="103"/>
      <c r="AE78" s="103"/>
      <c r="AF78" s="103"/>
      <c r="AG78" s="103"/>
      <c r="AH78" s="103"/>
      <c r="AI78" s="103"/>
      <c r="AJ78" s="103"/>
      <c r="AK78" s="103"/>
      <c r="AL78" s="103"/>
    </row>
    <row r="79" spans="3:38" s="97" customFormat="1" x14ac:dyDescent="0.25">
      <c r="F79" s="103"/>
      <c r="H79" s="103"/>
      <c r="J79" s="103"/>
      <c r="L79" s="103"/>
      <c r="M79" s="104"/>
      <c r="N79" s="104"/>
      <c r="O79" s="104"/>
      <c r="P79" s="105"/>
      <c r="Q79" s="105"/>
      <c r="R79" s="105"/>
      <c r="S79" s="105"/>
      <c r="T79" s="105"/>
      <c r="U79" s="105"/>
      <c r="V79" s="105"/>
      <c r="W79" s="105"/>
      <c r="X79" s="104"/>
      <c r="Y79" s="104"/>
      <c r="Z79" s="104"/>
      <c r="AA79" s="104"/>
      <c r="AB79" s="104"/>
      <c r="AC79" s="182"/>
      <c r="AD79" s="103"/>
      <c r="AE79" s="103"/>
      <c r="AF79" s="103"/>
      <c r="AG79" s="103"/>
      <c r="AH79" s="103"/>
      <c r="AI79" s="103"/>
      <c r="AJ79" s="103"/>
      <c r="AK79" s="103"/>
      <c r="AL79" s="103"/>
    </row>
    <row r="80" spans="3:38" s="97" customFormat="1" x14ac:dyDescent="0.25">
      <c r="F80" s="103"/>
      <c r="H80" s="103"/>
      <c r="J80" s="103"/>
      <c r="L80" s="103"/>
      <c r="M80" s="104"/>
      <c r="N80" s="104"/>
      <c r="O80" s="104"/>
      <c r="P80" s="105"/>
      <c r="Q80" s="105"/>
      <c r="R80" s="105"/>
      <c r="S80" s="105"/>
      <c r="T80" s="105"/>
      <c r="U80" s="105"/>
      <c r="V80" s="105"/>
      <c r="W80" s="105"/>
      <c r="X80" s="104"/>
      <c r="Y80" s="104"/>
      <c r="Z80" s="104"/>
      <c r="AA80" s="104"/>
      <c r="AB80" s="104"/>
      <c r="AC80" s="182"/>
      <c r="AD80" s="103"/>
      <c r="AE80" s="103"/>
      <c r="AF80" s="103"/>
      <c r="AG80" s="103"/>
      <c r="AH80" s="103"/>
      <c r="AI80" s="103"/>
      <c r="AJ80" s="103"/>
      <c r="AK80" s="103"/>
      <c r="AL80" s="103"/>
    </row>
    <row r="81" spans="6:38" s="97" customFormat="1" x14ac:dyDescent="0.25">
      <c r="F81" s="103"/>
      <c r="H81" s="103"/>
      <c r="J81" s="103"/>
      <c r="L81" s="103"/>
      <c r="M81" s="104"/>
      <c r="N81" s="104"/>
      <c r="O81" s="104"/>
      <c r="P81" s="105"/>
      <c r="Q81" s="105"/>
      <c r="R81" s="105"/>
      <c r="S81" s="105"/>
      <c r="T81" s="105"/>
      <c r="U81" s="105"/>
      <c r="V81" s="105"/>
      <c r="W81" s="105"/>
      <c r="X81" s="104"/>
      <c r="Y81" s="104"/>
      <c r="Z81" s="104"/>
      <c r="AA81" s="104"/>
      <c r="AB81" s="104"/>
      <c r="AC81" s="182"/>
      <c r="AD81" s="103"/>
      <c r="AE81" s="103"/>
      <c r="AF81" s="103"/>
      <c r="AG81" s="103"/>
      <c r="AH81" s="103"/>
      <c r="AI81" s="103"/>
      <c r="AJ81" s="103"/>
      <c r="AK81" s="103"/>
      <c r="AL81" s="103"/>
    </row>
    <row r="82" spans="6:38" s="97" customFormat="1" x14ac:dyDescent="0.25">
      <c r="F82" s="103"/>
      <c r="H82" s="103"/>
      <c r="J82" s="103"/>
      <c r="L82" s="103"/>
      <c r="M82" s="104"/>
      <c r="N82" s="104"/>
      <c r="O82" s="104"/>
      <c r="P82" s="105"/>
      <c r="Q82" s="105"/>
      <c r="R82" s="105"/>
      <c r="S82" s="105"/>
      <c r="T82" s="105"/>
      <c r="U82" s="105"/>
      <c r="V82" s="105"/>
      <c r="W82" s="105"/>
      <c r="X82" s="104"/>
      <c r="Y82" s="104"/>
      <c r="Z82" s="104"/>
      <c r="AA82" s="104"/>
      <c r="AB82" s="104"/>
      <c r="AC82" s="182"/>
      <c r="AD82" s="103"/>
      <c r="AE82" s="103"/>
      <c r="AF82" s="103"/>
      <c r="AG82" s="103"/>
      <c r="AH82" s="103"/>
      <c r="AI82" s="103"/>
      <c r="AJ82" s="103"/>
      <c r="AK82" s="103"/>
      <c r="AL82" s="103"/>
    </row>
    <row r="83" spans="6:38" s="97" customFormat="1" x14ac:dyDescent="0.25">
      <c r="F83" s="103"/>
      <c r="H83" s="103"/>
      <c r="J83" s="103"/>
      <c r="L83" s="103"/>
      <c r="M83" s="104"/>
      <c r="N83" s="104"/>
      <c r="O83" s="104"/>
      <c r="P83" s="105"/>
      <c r="Q83" s="105"/>
      <c r="R83" s="105"/>
      <c r="S83" s="105"/>
      <c r="T83" s="105"/>
      <c r="U83" s="105"/>
      <c r="V83" s="105"/>
      <c r="W83" s="105"/>
      <c r="X83" s="104"/>
      <c r="Y83" s="104"/>
      <c r="Z83" s="104"/>
      <c r="AA83" s="104"/>
      <c r="AB83" s="104"/>
      <c r="AC83" s="182"/>
      <c r="AD83" s="103"/>
      <c r="AE83" s="103"/>
      <c r="AF83" s="103"/>
      <c r="AG83" s="103"/>
      <c r="AH83" s="103"/>
      <c r="AI83" s="103"/>
      <c r="AJ83" s="103"/>
      <c r="AK83" s="103"/>
      <c r="AL83" s="103"/>
    </row>
    <row r="84" spans="6:38" s="97" customFormat="1" x14ac:dyDescent="0.25">
      <c r="F84" s="103"/>
      <c r="H84" s="103"/>
      <c r="J84" s="103"/>
      <c r="L84" s="103"/>
      <c r="M84" s="104"/>
      <c r="N84" s="104"/>
      <c r="O84" s="104"/>
      <c r="P84" s="105"/>
      <c r="Q84" s="105"/>
      <c r="R84" s="105"/>
      <c r="S84" s="105"/>
      <c r="T84" s="105"/>
      <c r="U84" s="105"/>
      <c r="V84" s="105"/>
      <c r="W84" s="105"/>
      <c r="X84" s="104"/>
      <c r="Y84" s="104"/>
      <c r="Z84" s="104"/>
      <c r="AA84" s="104"/>
      <c r="AB84" s="104"/>
      <c r="AC84" s="182"/>
      <c r="AD84" s="103"/>
      <c r="AE84" s="103"/>
      <c r="AF84" s="103"/>
      <c r="AG84" s="103"/>
      <c r="AH84" s="103"/>
      <c r="AI84" s="103"/>
      <c r="AJ84" s="103"/>
      <c r="AK84" s="103"/>
      <c r="AL84" s="103"/>
    </row>
    <row r="85" spans="6:38" s="97" customFormat="1" x14ac:dyDescent="0.25">
      <c r="F85" s="103"/>
      <c r="H85" s="103"/>
      <c r="J85" s="103"/>
      <c r="L85" s="103"/>
      <c r="M85" s="104"/>
      <c r="N85" s="104"/>
      <c r="O85" s="104"/>
      <c r="P85" s="105"/>
      <c r="Q85" s="105"/>
      <c r="R85" s="105"/>
      <c r="S85" s="105"/>
      <c r="T85" s="105"/>
      <c r="U85" s="105"/>
      <c r="V85" s="105"/>
      <c r="W85" s="105"/>
      <c r="X85" s="104"/>
      <c r="Y85" s="104"/>
      <c r="Z85" s="104"/>
      <c r="AA85" s="104"/>
      <c r="AB85" s="104"/>
      <c r="AC85" s="182"/>
      <c r="AD85" s="103"/>
      <c r="AE85" s="103"/>
      <c r="AF85" s="103"/>
      <c r="AG85" s="103"/>
      <c r="AH85" s="103"/>
      <c r="AI85" s="103"/>
      <c r="AJ85" s="103"/>
      <c r="AK85" s="103"/>
      <c r="AL85" s="103"/>
    </row>
    <row r="86" spans="6:38" s="97" customFormat="1" x14ac:dyDescent="0.25">
      <c r="F86" s="103"/>
      <c r="H86" s="103"/>
      <c r="J86" s="103"/>
      <c r="L86" s="103"/>
      <c r="M86" s="104"/>
      <c r="N86" s="104"/>
      <c r="O86" s="104"/>
      <c r="P86" s="105"/>
      <c r="Q86" s="105"/>
      <c r="R86" s="105"/>
      <c r="S86" s="105"/>
      <c r="T86" s="105"/>
      <c r="U86" s="105"/>
      <c r="V86" s="105"/>
      <c r="W86" s="105"/>
      <c r="X86" s="104"/>
      <c r="Y86" s="104"/>
      <c r="Z86" s="104"/>
      <c r="AA86" s="104"/>
      <c r="AB86" s="104"/>
      <c r="AC86" s="182"/>
      <c r="AD86" s="103"/>
      <c r="AE86" s="103"/>
      <c r="AF86" s="103"/>
      <c r="AG86" s="103"/>
      <c r="AH86" s="103"/>
      <c r="AI86" s="103"/>
      <c r="AJ86" s="103"/>
      <c r="AK86" s="103"/>
      <c r="AL86" s="103"/>
    </row>
    <row r="87" spans="6:38" s="97" customFormat="1" x14ac:dyDescent="0.25">
      <c r="F87" s="103"/>
      <c r="H87" s="103"/>
      <c r="J87" s="103"/>
      <c r="L87" s="103"/>
      <c r="M87" s="104"/>
      <c r="N87" s="104"/>
      <c r="O87" s="104"/>
      <c r="P87" s="105"/>
      <c r="Q87" s="105"/>
      <c r="R87" s="105"/>
      <c r="S87" s="105"/>
      <c r="T87" s="105"/>
      <c r="U87" s="105"/>
      <c r="V87" s="105"/>
      <c r="W87" s="105"/>
      <c r="X87" s="104"/>
      <c r="Y87" s="104"/>
      <c r="Z87" s="104"/>
      <c r="AA87" s="104"/>
      <c r="AB87" s="104"/>
      <c r="AC87" s="182"/>
      <c r="AD87" s="103"/>
      <c r="AE87" s="103"/>
      <c r="AF87" s="103"/>
      <c r="AG87" s="103"/>
      <c r="AH87" s="103"/>
      <c r="AI87" s="103"/>
      <c r="AJ87" s="103"/>
      <c r="AK87" s="103"/>
      <c r="AL87" s="103"/>
    </row>
    <row r="88" spans="6:38" s="97" customFormat="1" x14ac:dyDescent="0.25">
      <c r="F88" s="103"/>
      <c r="H88" s="103"/>
      <c r="J88" s="103"/>
      <c r="L88" s="103"/>
      <c r="M88" s="104"/>
      <c r="N88" s="104"/>
      <c r="O88" s="104"/>
      <c r="P88" s="105"/>
      <c r="Q88" s="105"/>
      <c r="R88" s="105"/>
      <c r="S88" s="105"/>
      <c r="T88" s="105"/>
      <c r="U88" s="105"/>
      <c r="V88" s="105"/>
      <c r="W88" s="105"/>
      <c r="X88" s="104"/>
      <c r="Y88" s="104"/>
      <c r="Z88" s="104"/>
      <c r="AA88" s="104"/>
      <c r="AB88" s="104"/>
      <c r="AC88" s="182"/>
      <c r="AD88" s="103"/>
      <c r="AE88" s="103"/>
      <c r="AF88" s="103"/>
      <c r="AG88" s="103"/>
      <c r="AH88" s="103"/>
      <c r="AI88" s="103"/>
      <c r="AJ88" s="103"/>
      <c r="AK88" s="103"/>
      <c r="AL88" s="103"/>
    </row>
    <row r="89" spans="6:38" s="97" customFormat="1" x14ac:dyDescent="0.25">
      <c r="F89" s="103"/>
      <c r="H89" s="103"/>
      <c r="J89" s="103"/>
      <c r="L89" s="103"/>
      <c r="M89" s="104"/>
      <c r="N89" s="104"/>
      <c r="O89" s="104"/>
      <c r="P89" s="105"/>
      <c r="Q89" s="105"/>
      <c r="R89" s="105"/>
      <c r="S89" s="105"/>
      <c r="T89" s="105"/>
      <c r="U89" s="105"/>
      <c r="V89" s="105"/>
      <c r="W89" s="105"/>
      <c r="X89" s="104"/>
      <c r="Y89" s="104"/>
      <c r="Z89" s="104"/>
      <c r="AA89" s="104"/>
      <c r="AB89" s="104"/>
      <c r="AC89" s="182"/>
      <c r="AD89" s="103"/>
      <c r="AE89" s="103"/>
      <c r="AF89" s="103"/>
      <c r="AG89" s="103"/>
      <c r="AH89" s="103"/>
      <c r="AI89" s="103"/>
      <c r="AJ89" s="103"/>
      <c r="AK89" s="103"/>
      <c r="AL89" s="103"/>
    </row>
    <row r="90" spans="6:38" s="97" customFormat="1" x14ac:dyDescent="0.25">
      <c r="F90" s="103"/>
      <c r="H90" s="103"/>
      <c r="J90" s="103"/>
      <c r="L90" s="103"/>
      <c r="M90" s="104"/>
      <c r="N90" s="104"/>
      <c r="O90" s="104"/>
      <c r="P90" s="105"/>
      <c r="Q90" s="105"/>
      <c r="R90" s="105"/>
      <c r="S90" s="105"/>
      <c r="T90" s="105"/>
      <c r="U90" s="105"/>
      <c r="V90" s="105"/>
      <c r="W90" s="105"/>
      <c r="X90" s="104"/>
      <c r="Y90" s="104"/>
      <c r="Z90" s="104"/>
      <c r="AA90" s="104"/>
      <c r="AB90" s="104"/>
      <c r="AC90" s="182"/>
      <c r="AD90" s="103"/>
      <c r="AE90" s="103"/>
      <c r="AF90" s="103"/>
      <c r="AG90" s="103"/>
      <c r="AH90" s="103"/>
      <c r="AI90" s="103"/>
      <c r="AJ90" s="103"/>
      <c r="AK90" s="103"/>
      <c r="AL90" s="103"/>
    </row>
    <row r="91" spans="6:38" s="97" customFormat="1" x14ac:dyDescent="0.25">
      <c r="F91" s="103"/>
      <c r="H91" s="103"/>
      <c r="J91" s="103"/>
      <c r="L91" s="103"/>
      <c r="M91" s="104"/>
      <c r="N91" s="104"/>
      <c r="O91" s="104"/>
      <c r="P91" s="105"/>
      <c r="Q91" s="105"/>
      <c r="R91" s="105"/>
      <c r="S91" s="105"/>
      <c r="T91" s="105"/>
      <c r="U91" s="105"/>
      <c r="V91" s="105"/>
      <c r="W91" s="105"/>
      <c r="X91" s="104"/>
      <c r="Y91" s="104"/>
      <c r="Z91" s="104"/>
      <c r="AA91" s="104"/>
      <c r="AB91" s="104"/>
      <c r="AC91" s="182"/>
      <c r="AD91" s="103"/>
      <c r="AE91" s="103"/>
      <c r="AF91" s="103"/>
      <c r="AG91" s="103"/>
      <c r="AH91" s="103"/>
      <c r="AI91" s="103"/>
      <c r="AJ91" s="103"/>
      <c r="AK91" s="103"/>
      <c r="AL91" s="103"/>
    </row>
    <row r="92" spans="6:38" s="97" customFormat="1" x14ac:dyDescent="0.25">
      <c r="F92" s="103"/>
      <c r="H92" s="103"/>
      <c r="J92" s="103"/>
      <c r="L92" s="103"/>
      <c r="M92" s="104"/>
      <c r="N92" s="104"/>
      <c r="O92" s="104"/>
      <c r="P92" s="105"/>
      <c r="Q92" s="105"/>
      <c r="R92" s="105"/>
      <c r="S92" s="105"/>
      <c r="T92" s="105"/>
      <c r="U92" s="105"/>
      <c r="V92" s="105"/>
      <c r="W92" s="105"/>
      <c r="X92" s="104"/>
      <c r="Y92" s="104"/>
      <c r="Z92" s="104"/>
      <c r="AA92" s="104"/>
      <c r="AB92" s="104"/>
      <c r="AC92" s="182"/>
      <c r="AD92" s="103"/>
      <c r="AE92" s="103"/>
      <c r="AF92" s="103"/>
      <c r="AG92" s="103"/>
      <c r="AH92" s="103"/>
      <c r="AI92" s="103"/>
      <c r="AJ92" s="103"/>
      <c r="AK92" s="103"/>
      <c r="AL92" s="103"/>
    </row>
    <row r="93" spans="6:38" s="97" customFormat="1" x14ac:dyDescent="0.25">
      <c r="F93" s="103"/>
      <c r="H93" s="103"/>
      <c r="J93" s="103"/>
      <c r="L93" s="103"/>
      <c r="M93" s="104"/>
      <c r="N93" s="104"/>
      <c r="O93" s="104"/>
      <c r="P93" s="105"/>
      <c r="Q93" s="105"/>
      <c r="R93" s="105"/>
      <c r="S93" s="105"/>
      <c r="T93" s="105"/>
      <c r="U93" s="105"/>
      <c r="V93" s="105"/>
      <c r="W93" s="105"/>
      <c r="X93" s="104"/>
      <c r="Y93" s="104"/>
      <c r="Z93" s="104"/>
      <c r="AA93" s="104"/>
      <c r="AB93" s="104"/>
      <c r="AC93" s="182"/>
      <c r="AD93" s="103"/>
      <c r="AE93" s="103"/>
      <c r="AF93" s="103"/>
      <c r="AG93" s="103"/>
      <c r="AH93" s="103"/>
      <c r="AI93" s="103"/>
      <c r="AJ93" s="103"/>
      <c r="AK93" s="103"/>
      <c r="AL93" s="103"/>
    </row>
    <row r="94" spans="6:38" s="97" customFormat="1" x14ac:dyDescent="0.25">
      <c r="F94" s="103"/>
      <c r="H94" s="103"/>
      <c r="J94" s="103"/>
      <c r="L94" s="103"/>
      <c r="M94" s="104"/>
      <c r="N94" s="104"/>
      <c r="O94" s="104"/>
      <c r="P94" s="105"/>
      <c r="Q94" s="105"/>
      <c r="R94" s="105"/>
      <c r="S94" s="105"/>
      <c r="T94" s="105"/>
      <c r="U94" s="105"/>
      <c r="V94" s="105"/>
      <c r="W94" s="105"/>
      <c r="X94" s="104"/>
      <c r="Y94" s="104"/>
      <c r="Z94" s="104"/>
      <c r="AA94" s="104"/>
      <c r="AB94" s="104"/>
      <c r="AC94" s="182"/>
      <c r="AD94" s="103"/>
      <c r="AE94" s="103"/>
      <c r="AF94" s="103"/>
      <c r="AG94" s="103"/>
      <c r="AH94" s="103"/>
      <c r="AI94" s="103"/>
      <c r="AJ94" s="103"/>
      <c r="AK94" s="103"/>
      <c r="AL94" s="103"/>
    </row>
    <row r="95" spans="6:38" s="97" customFormat="1" x14ac:dyDescent="0.25">
      <c r="F95" s="103"/>
      <c r="H95" s="103"/>
      <c r="J95" s="103"/>
      <c r="L95" s="103"/>
      <c r="M95" s="104"/>
      <c r="N95" s="104"/>
      <c r="O95" s="104"/>
      <c r="P95" s="105"/>
      <c r="Q95" s="105"/>
      <c r="R95" s="105"/>
      <c r="S95" s="105"/>
      <c r="T95" s="105"/>
      <c r="U95" s="105"/>
      <c r="V95" s="105"/>
      <c r="W95" s="105"/>
      <c r="X95" s="104"/>
      <c r="Y95" s="104"/>
      <c r="Z95" s="104"/>
      <c r="AA95" s="104"/>
      <c r="AB95" s="104"/>
      <c r="AC95" s="182"/>
      <c r="AD95" s="103"/>
      <c r="AE95" s="103"/>
      <c r="AF95" s="103"/>
      <c r="AG95" s="103"/>
      <c r="AH95" s="103"/>
      <c r="AI95" s="103"/>
      <c r="AJ95" s="103"/>
      <c r="AK95" s="103"/>
      <c r="AL95" s="103"/>
    </row>
    <row r="96" spans="6:38" s="97" customFormat="1" x14ac:dyDescent="0.25">
      <c r="F96" s="103"/>
      <c r="H96" s="103"/>
      <c r="J96" s="103"/>
      <c r="L96" s="103"/>
      <c r="M96" s="104"/>
      <c r="N96" s="104"/>
      <c r="O96" s="104"/>
      <c r="P96" s="105"/>
      <c r="Q96" s="105"/>
      <c r="R96" s="105"/>
      <c r="S96" s="105"/>
      <c r="T96" s="105"/>
      <c r="U96" s="105"/>
      <c r="V96" s="105"/>
      <c r="W96" s="105"/>
      <c r="X96" s="104"/>
      <c r="Y96" s="104"/>
      <c r="Z96" s="104"/>
      <c r="AA96" s="104"/>
      <c r="AB96" s="104"/>
      <c r="AC96" s="182"/>
      <c r="AD96" s="103"/>
      <c r="AE96" s="103"/>
      <c r="AF96" s="103"/>
      <c r="AG96" s="103"/>
      <c r="AH96" s="103"/>
      <c r="AI96" s="103"/>
      <c r="AJ96" s="103"/>
      <c r="AK96" s="103"/>
      <c r="AL96" s="103"/>
    </row>
    <row r="97" spans="6:38" s="97" customFormat="1" x14ac:dyDescent="0.25">
      <c r="F97" s="103"/>
      <c r="H97" s="103"/>
      <c r="J97" s="103"/>
      <c r="L97" s="103"/>
      <c r="M97" s="104"/>
      <c r="N97" s="104"/>
      <c r="O97" s="104"/>
      <c r="P97" s="105"/>
      <c r="Q97" s="105"/>
      <c r="R97" s="105"/>
      <c r="S97" s="105"/>
      <c r="T97" s="105"/>
      <c r="U97" s="105"/>
      <c r="V97" s="105"/>
      <c r="W97" s="105"/>
      <c r="X97" s="104"/>
      <c r="Y97" s="104"/>
      <c r="Z97" s="104"/>
      <c r="AA97" s="104"/>
      <c r="AB97" s="104"/>
      <c r="AC97" s="182"/>
      <c r="AD97" s="103"/>
      <c r="AE97" s="103"/>
      <c r="AF97" s="103"/>
      <c r="AG97" s="103"/>
      <c r="AH97" s="103"/>
      <c r="AI97" s="103"/>
      <c r="AJ97" s="103"/>
      <c r="AK97" s="103"/>
      <c r="AL97" s="103"/>
    </row>
    <row r="98" spans="6:38" s="97" customFormat="1" x14ac:dyDescent="0.25">
      <c r="F98" s="103"/>
      <c r="H98" s="103"/>
      <c r="J98" s="103"/>
      <c r="L98" s="103"/>
      <c r="M98" s="104"/>
      <c r="N98" s="104"/>
      <c r="O98" s="104"/>
      <c r="P98" s="105"/>
      <c r="Q98" s="105"/>
      <c r="R98" s="105"/>
      <c r="S98" s="105"/>
      <c r="T98" s="105"/>
      <c r="U98" s="105"/>
      <c r="V98" s="105"/>
      <c r="W98" s="105"/>
      <c r="X98" s="104"/>
      <c r="Y98" s="104"/>
      <c r="Z98" s="104"/>
      <c r="AA98" s="104"/>
      <c r="AB98" s="104"/>
      <c r="AC98" s="182"/>
      <c r="AD98" s="103"/>
      <c r="AE98" s="103"/>
      <c r="AF98" s="103"/>
      <c r="AG98" s="103"/>
      <c r="AH98" s="103"/>
      <c r="AI98" s="103"/>
      <c r="AJ98" s="103"/>
      <c r="AK98" s="103"/>
      <c r="AL98" s="103"/>
    </row>
    <row r="99" spans="6:38" s="97" customFormat="1" x14ac:dyDescent="0.25">
      <c r="F99" s="103"/>
      <c r="H99" s="103"/>
      <c r="J99" s="103"/>
      <c r="L99" s="103"/>
      <c r="M99" s="104"/>
      <c r="N99" s="104"/>
      <c r="O99" s="104"/>
      <c r="P99" s="105"/>
      <c r="Q99" s="105"/>
      <c r="R99" s="105"/>
      <c r="S99" s="105"/>
      <c r="T99" s="105"/>
      <c r="U99" s="105"/>
      <c r="V99" s="105"/>
      <c r="W99" s="105"/>
      <c r="X99" s="104"/>
      <c r="Y99" s="104"/>
      <c r="Z99" s="104"/>
      <c r="AA99" s="104"/>
      <c r="AB99" s="104"/>
      <c r="AC99" s="182"/>
      <c r="AD99" s="103"/>
      <c r="AE99" s="103"/>
      <c r="AF99" s="103"/>
      <c r="AG99" s="103"/>
      <c r="AH99" s="103"/>
      <c r="AI99" s="103"/>
      <c r="AJ99" s="103"/>
      <c r="AK99" s="103"/>
      <c r="AL99" s="103"/>
    </row>
    <row r="100" spans="6:38" s="97" customFormat="1" x14ac:dyDescent="0.25">
      <c r="F100" s="103"/>
      <c r="H100" s="103"/>
      <c r="J100" s="103"/>
      <c r="L100" s="103"/>
      <c r="M100" s="104"/>
      <c r="N100" s="104"/>
      <c r="O100" s="104"/>
      <c r="P100" s="105"/>
      <c r="Q100" s="105"/>
      <c r="R100" s="105"/>
      <c r="S100" s="105"/>
      <c r="T100" s="105"/>
      <c r="U100" s="105"/>
      <c r="V100" s="105"/>
      <c r="W100" s="105"/>
      <c r="X100" s="104"/>
      <c r="Y100" s="104"/>
      <c r="Z100" s="104"/>
      <c r="AA100" s="104"/>
      <c r="AB100" s="104"/>
      <c r="AC100" s="182"/>
      <c r="AD100" s="103"/>
      <c r="AE100" s="103"/>
      <c r="AF100" s="103"/>
      <c r="AG100" s="103"/>
      <c r="AH100" s="103"/>
      <c r="AI100" s="103"/>
      <c r="AJ100" s="103"/>
      <c r="AK100" s="103"/>
      <c r="AL100" s="103"/>
    </row>
    <row r="101" spans="6:38" s="97" customFormat="1" x14ac:dyDescent="0.25">
      <c r="F101" s="103"/>
      <c r="H101" s="103"/>
      <c r="J101" s="103"/>
      <c r="L101" s="103"/>
      <c r="M101" s="104"/>
      <c r="N101" s="104"/>
      <c r="O101" s="104"/>
      <c r="P101" s="105"/>
      <c r="Q101" s="105"/>
      <c r="R101" s="105"/>
      <c r="S101" s="105"/>
      <c r="T101" s="105"/>
      <c r="U101" s="105"/>
      <c r="V101" s="105"/>
      <c r="W101" s="105"/>
      <c r="X101" s="104"/>
      <c r="Y101" s="104"/>
      <c r="Z101" s="104"/>
      <c r="AA101" s="104"/>
      <c r="AB101" s="104"/>
      <c r="AC101" s="182"/>
      <c r="AD101" s="103"/>
      <c r="AE101" s="103"/>
      <c r="AF101" s="103"/>
      <c r="AG101" s="103"/>
      <c r="AH101" s="103"/>
      <c r="AI101" s="103"/>
      <c r="AJ101" s="103"/>
      <c r="AK101" s="103"/>
      <c r="AL101" s="103"/>
    </row>
    <row r="102" spans="6:38" s="97" customFormat="1" x14ac:dyDescent="0.25">
      <c r="F102" s="103"/>
      <c r="H102" s="103"/>
      <c r="J102" s="103"/>
      <c r="L102" s="103"/>
      <c r="M102" s="104"/>
      <c r="N102" s="104"/>
      <c r="O102" s="104"/>
      <c r="P102" s="105"/>
      <c r="Q102" s="105"/>
      <c r="R102" s="105"/>
      <c r="S102" s="105"/>
      <c r="T102" s="105"/>
      <c r="U102" s="105"/>
      <c r="V102" s="105"/>
      <c r="W102" s="105"/>
      <c r="X102" s="104"/>
      <c r="Y102" s="104"/>
      <c r="Z102" s="104"/>
      <c r="AA102" s="104"/>
      <c r="AB102" s="104"/>
      <c r="AC102" s="182"/>
      <c r="AD102" s="103"/>
      <c r="AE102" s="103"/>
      <c r="AF102" s="103"/>
      <c r="AG102" s="103"/>
      <c r="AH102" s="103"/>
      <c r="AI102" s="103"/>
      <c r="AJ102" s="103"/>
      <c r="AK102" s="103"/>
      <c r="AL102" s="103"/>
    </row>
    <row r="103" spans="6:38" s="97" customFormat="1" x14ac:dyDescent="0.25">
      <c r="F103" s="103"/>
      <c r="H103" s="103"/>
      <c r="J103" s="103"/>
      <c r="L103" s="103"/>
      <c r="M103" s="104"/>
      <c r="N103" s="104"/>
      <c r="O103" s="104"/>
      <c r="P103" s="105"/>
      <c r="Q103" s="105"/>
      <c r="R103" s="105"/>
      <c r="S103" s="105"/>
      <c r="T103" s="105"/>
      <c r="U103" s="105"/>
      <c r="V103" s="105"/>
      <c r="W103" s="105"/>
      <c r="X103" s="104"/>
      <c r="Y103" s="104"/>
      <c r="Z103" s="104"/>
      <c r="AA103" s="104"/>
      <c r="AB103" s="104"/>
      <c r="AC103" s="182"/>
      <c r="AD103" s="103"/>
      <c r="AE103" s="103"/>
      <c r="AF103" s="103"/>
      <c r="AG103" s="103"/>
      <c r="AH103" s="103"/>
      <c r="AI103" s="103"/>
      <c r="AJ103" s="103"/>
      <c r="AK103" s="103"/>
      <c r="AL103" s="103"/>
    </row>
    <row r="104" spans="6:38" s="97" customFormat="1" x14ac:dyDescent="0.25">
      <c r="F104" s="103"/>
      <c r="H104" s="103"/>
      <c r="J104" s="103"/>
      <c r="L104" s="103"/>
      <c r="M104" s="104"/>
      <c r="N104" s="104"/>
      <c r="O104" s="104"/>
      <c r="P104" s="105"/>
      <c r="Q104" s="105"/>
      <c r="R104" s="105"/>
      <c r="S104" s="105"/>
      <c r="T104" s="105"/>
      <c r="U104" s="105"/>
      <c r="V104" s="105"/>
      <c r="W104" s="105"/>
      <c r="X104" s="104"/>
      <c r="Y104" s="104"/>
      <c r="Z104" s="104"/>
      <c r="AA104" s="104"/>
      <c r="AB104" s="104"/>
      <c r="AC104" s="182"/>
      <c r="AD104" s="103"/>
      <c r="AE104" s="103"/>
      <c r="AF104" s="103"/>
      <c r="AG104" s="103"/>
      <c r="AH104" s="103"/>
      <c r="AI104" s="103"/>
      <c r="AJ104" s="103"/>
      <c r="AK104" s="103"/>
      <c r="AL104" s="103"/>
    </row>
    <row r="105" spans="6:38" s="97" customFormat="1" x14ac:dyDescent="0.25">
      <c r="F105" s="103"/>
      <c r="H105" s="103"/>
      <c r="J105" s="103"/>
      <c r="L105" s="103"/>
      <c r="M105" s="104"/>
      <c r="N105" s="104"/>
      <c r="O105" s="104"/>
      <c r="P105" s="105"/>
      <c r="Q105" s="105"/>
      <c r="R105" s="105"/>
      <c r="S105" s="105"/>
      <c r="T105" s="105"/>
      <c r="U105" s="105"/>
      <c r="V105" s="105"/>
      <c r="W105" s="105"/>
      <c r="X105" s="104"/>
      <c r="Y105" s="104"/>
      <c r="Z105" s="104"/>
      <c r="AA105" s="104"/>
      <c r="AB105" s="104"/>
      <c r="AC105" s="182"/>
      <c r="AD105" s="103"/>
      <c r="AE105" s="103"/>
      <c r="AF105" s="103"/>
      <c r="AG105" s="103"/>
      <c r="AH105" s="103"/>
      <c r="AI105" s="103"/>
      <c r="AJ105" s="103"/>
      <c r="AK105" s="103"/>
      <c r="AL105" s="103"/>
    </row>
    <row r="106" spans="6:38" s="97" customFormat="1" x14ac:dyDescent="0.25">
      <c r="F106" s="103"/>
      <c r="H106" s="103"/>
      <c r="J106" s="103"/>
      <c r="L106" s="103"/>
      <c r="M106" s="104"/>
      <c r="N106" s="104"/>
      <c r="O106" s="104"/>
      <c r="P106" s="105"/>
      <c r="Q106" s="105"/>
      <c r="R106" s="105"/>
      <c r="S106" s="105"/>
      <c r="T106" s="105"/>
      <c r="U106" s="105"/>
      <c r="V106" s="105"/>
      <c r="W106" s="105"/>
      <c r="X106" s="104"/>
      <c r="Y106" s="104"/>
      <c r="Z106" s="104"/>
      <c r="AA106" s="104"/>
      <c r="AB106" s="104"/>
      <c r="AC106" s="182"/>
      <c r="AD106" s="103"/>
      <c r="AE106" s="103"/>
      <c r="AF106" s="103"/>
      <c r="AG106" s="103"/>
      <c r="AH106" s="103"/>
      <c r="AI106" s="103"/>
      <c r="AJ106" s="103"/>
      <c r="AK106" s="103"/>
      <c r="AL106" s="103"/>
    </row>
    <row r="107" spans="6:38" s="97" customFormat="1" x14ac:dyDescent="0.25">
      <c r="F107" s="103"/>
      <c r="H107" s="103"/>
      <c r="J107" s="103"/>
      <c r="L107" s="103"/>
      <c r="M107" s="104"/>
      <c r="N107" s="104"/>
      <c r="O107" s="104"/>
      <c r="P107" s="105"/>
      <c r="Q107" s="105"/>
      <c r="R107" s="105"/>
      <c r="S107" s="105"/>
      <c r="T107" s="105"/>
      <c r="U107" s="105"/>
      <c r="V107" s="105"/>
      <c r="W107" s="105"/>
      <c r="X107" s="104"/>
      <c r="Y107" s="104"/>
      <c r="Z107" s="104"/>
      <c r="AA107" s="104"/>
      <c r="AB107" s="104"/>
      <c r="AC107" s="182"/>
      <c r="AD107" s="103"/>
      <c r="AE107" s="103"/>
      <c r="AF107" s="103"/>
      <c r="AG107" s="103"/>
      <c r="AH107" s="103"/>
      <c r="AI107" s="103"/>
      <c r="AJ107" s="103"/>
      <c r="AK107" s="103"/>
      <c r="AL107" s="103"/>
    </row>
    <row r="108" spans="6:38" s="97" customFormat="1" x14ac:dyDescent="0.25">
      <c r="F108" s="103"/>
      <c r="H108" s="103"/>
      <c r="J108" s="103"/>
      <c r="L108" s="103"/>
      <c r="M108" s="104"/>
      <c r="N108" s="104"/>
      <c r="O108" s="104"/>
      <c r="P108" s="105"/>
      <c r="Q108" s="105"/>
      <c r="R108" s="105"/>
      <c r="S108" s="105"/>
      <c r="T108" s="105"/>
      <c r="U108" s="105"/>
      <c r="V108" s="105"/>
      <c r="W108" s="105"/>
      <c r="X108" s="104"/>
      <c r="Y108" s="104"/>
      <c r="Z108" s="104"/>
      <c r="AA108" s="104"/>
      <c r="AB108" s="104"/>
      <c r="AC108" s="182"/>
      <c r="AD108" s="103"/>
      <c r="AE108" s="103"/>
      <c r="AF108" s="103"/>
      <c r="AG108" s="103"/>
      <c r="AH108" s="103"/>
      <c r="AI108" s="103"/>
      <c r="AJ108" s="103"/>
      <c r="AK108" s="103"/>
      <c r="AL108" s="103"/>
    </row>
    <row r="109" spans="6:38" s="97" customFormat="1" x14ac:dyDescent="0.25">
      <c r="F109" s="103"/>
      <c r="H109" s="103"/>
      <c r="J109" s="103"/>
      <c r="L109" s="103"/>
      <c r="M109" s="104"/>
      <c r="N109" s="104"/>
      <c r="O109" s="104"/>
      <c r="P109" s="105"/>
      <c r="Q109" s="105"/>
      <c r="R109" s="105"/>
      <c r="S109" s="105"/>
      <c r="T109" s="105"/>
      <c r="U109" s="105"/>
      <c r="V109" s="105"/>
      <c r="W109" s="105"/>
      <c r="X109" s="104"/>
      <c r="Y109" s="104"/>
      <c r="Z109" s="104"/>
      <c r="AA109" s="104"/>
      <c r="AB109" s="104"/>
      <c r="AC109" s="182"/>
      <c r="AD109" s="103"/>
      <c r="AE109" s="103"/>
      <c r="AF109" s="103"/>
      <c r="AG109" s="103"/>
      <c r="AH109" s="103"/>
      <c r="AI109" s="103"/>
      <c r="AJ109" s="103"/>
      <c r="AK109" s="103"/>
      <c r="AL109" s="103"/>
    </row>
    <row r="110" spans="6:38" s="97" customFormat="1" x14ac:dyDescent="0.25">
      <c r="F110" s="103"/>
      <c r="H110" s="103"/>
      <c r="J110" s="103"/>
      <c r="L110" s="103"/>
      <c r="M110" s="104"/>
      <c r="N110" s="104"/>
      <c r="O110" s="104"/>
      <c r="P110" s="105"/>
      <c r="Q110" s="105"/>
      <c r="R110" s="105"/>
      <c r="S110" s="105"/>
      <c r="T110" s="105"/>
      <c r="U110" s="105"/>
      <c r="V110" s="105"/>
      <c r="W110" s="105"/>
      <c r="X110" s="104"/>
      <c r="Y110" s="104"/>
      <c r="Z110" s="104"/>
      <c r="AA110" s="104"/>
      <c r="AB110" s="104"/>
      <c r="AC110" s="182"/>
      <c r="AD110" s="103"/>
      <c r="AE110" s="103"/>
      <c r="AF110" s="103"/>
      <c r="AG110" s="103"/>
      <c r="AH110" s="103"/>
      <c r="AI110" s="103"/>
      <c r="AJ110" s="103"/>
      <c r="AK110" s="103"/>
      <c r="AL110" s="103"/>
    </row>
    <row r="111" spans="6:38" s="97" customFormat="1" x14ac:dyDescent="0.25">
      <c r="F111" s="103"/>
      <c r="H111" s="103"/>
      <c r="J111" s="103"/>
      <c r="L111" s="103"/>
      <c r="M111" s="104"/>
      <c r="N111" s="104"/>
      <c r="O111" s="104"/>
      <c r="P111" s="105"/>
      <c r="Q111" s="105"/>
      <c r="R111" s="105"/>
      <c r="S111" s="105"/>
      <c r="T111" s="105"/>
      <c r="U111" s="105"/>
      <c r="V111" s="105"/>
      <c r="W111" s="105"/>
      <c r="X111" s="104"/>
      <c r="Y111" s="104"/>
      <c r="Z111" s="104"/>
      <c r="AA111" s="104"/>
      <c r="AB111" s="104"/>
      <c r="AC111" s="182"/>
      <c r="AD111" s="103"/>
      <c r="AE111" s="103"/>
      <c r="AF111" s="103"/>
      <c r="AG111" s="103"/>
      <c r="AH111" s="103"/>
      <c r="AI111" s="103"/>
      <c r="AJ111" s="103"/>
      <c r="AK111" s="103"/>
      <c r="AL111" s="103"/>
    </row>
    <row r="112" spans="6:38" s="97" customFormat="1" x14ac:dyDescent="0.25">
      <c r="F112" s="103"/>
      <c r="H112" s="103"/>
      <c r="J112" s="103"/>
      <c r="L112" s="103"/>
      <c r="M112" s="104"/>
      <c r="N112" s="104"/>
      <c r="O112" s="104"/>
      <c r="P112" s="105"/>
      <c r="Q112" s="105"/>
      <c r="R112" s="105"/>
      <c r="S112" s="105"/>
      <c r="T112" s="105"/>
      <c r="U112" s="105"/>
      <c r="V112" s="105"/>
      <c r="W112" s="105"/>
      <c r="X112" s="104"/>
      <c r="Y112" s="104"/>
      <c r="Z112" s="104"/>
      <c r="AA112" s="104"/>
      <c r="AB112" s="104"/>
      <c r="AC112" s="182"/>
      <c r="AD112" s="103"/>
      <c r="AE112" s="103"/>
      <c r="AF112" s="103"/>
      <c r="AG112" s="103"/>
      <c r="AH112" s="103"/>
      <c r="AI112" s="103"/>
      <c r="AJ112" s="103"/>
      <c r="AK112" s="103"/>
      <c r="AL112" s="103"/>
    </row>
    <row r="113" spans="6:38" s="97" customFormat="1" x14ac:dyDescent="0.25">
      <c r="F113" s="103"/>
      <c r="H113" s="103"/>
      <c r="J113" s="103"/>
      <c r="L113" s="103"/>
      <c r="M113" s="104"/>
      <c r="N113" s="104"/>
      <c r="O113" s="104"/>
      <c r="P113" s="105"/>
      <c r="Q113" s="105"/>
      <c r="R113" s="105"/>
      <c r="S113" s="105"/>
      <c r="T113" s="105"/>
      <c r="U113" s="105"/>
      <c r="V113" s="105"/>
      <c r="W113" s="105"/>
      <c r="X113" s="104"/>
      <c r="Y113" s="104"/>
      <c r="Z113" s="104"/>
      <c r="AA113" s="104"/>
      <c r="AB113" s="104"/>
      <c r="AC113" s="182"/>
      <c r="AD113" s="103"/>
      <c r="AE113" s="103"/>
      <c r="AF113" s="103"/>
      <c r="AG113" s="103"/>
      <c r="AH113" s="103"/>
      <c r="AI113" s="103"/>
      <c r="AJ113" s="103"/>
      <c r="AK113" s="103"/>
      <c r="AL113" s="103"/>
    </row>
    <row r="114" spans="6:38" s="97" customFormat="1" x14ac:dyDescent="0.25">
      <c r="F114" s="103"/>
      <c r="H114" s="103"/>
      <c r="J114" s="103"/>
      <c r="L114" s="103"/>
      <c r="M114" s="104"/>
      <c r="N114" s="104"/>
      <c r="O114" s="104"/>
      <c r="P114" s="105"/>
      <c r="Q114" s="105"/>
      <c r="R114" s="105"/>
      <c r="S114" s="105"/>
      <c r="T114" s="105"/>
      <c r="U114" s="105"/>
      <c r="V114" s="105"/>
      <c r="W114" s="105"/>
      <c r="X114" s="104"/>
      <c r="Y114" s="104"/>
      <c r="Z114" s="104"/>
      <c r="AA114" s="104"/>
      <c r="AB114" s="104"/>
      <c r="AC114" s="182"/>
      <c r="AD114" s="103"/>
      <c r="AE114" s="103"/>
      <c r="AF114" s="103"/>
      <c r="AG114" s="103"/>
      <c r="AH114" s="103"/>
      <c r="AI114" s="103"/>
      <c r="AJ114" s="103"/>
      <c r="AK114" s="103"/>
      <c r="AL114" s="103"/>
    </row>
    <row r="115" spans="6:38" s="97" customFormat="1" x14ac:dyDescent="0.25">
      <c r="F115" s="103"/>
      <c r="H115" s="103"/>
      <c r="J115" s="103"/>
      <c r="L115" s="103"/>
      <c r="M115" s="104"/>
      <c r="N115" s="104"/>
      <c r="O115" s="104"/>
      <c r="P115" s="105"/>
      <c r="Q115" s="105"/>
      <c r="R115" s="105"/>
      <c r="S115" s="105"/>
      <c r="T115" s="105"/>
      <c r="U115" s="105"/>
      <c r="V115" s="105"/>
      <c r="W115" s="105"/>
      <c r="X115" s="104"/>
      <c r="Y115" s="104"/>
      <c r="Z115" s="104"/>
      <c r="AA115" s="104"/>
      <c r="AB115" s="104"/>
      <c r="AC115" s="182"/>
      <c r="AD115" s="103"/>
      <c r="AE115" s="103"/>
      <c r="AF115" s="103"/>
      <c r="AG115" s="103"/>
      <c r="AH115" s="103"/>
      <c r="AI115" s="103"/>
      <c r="AJ115" s="103"/>
      <c r="AK115" s="103"/>
      <c r="AL115" s="103"/>
    </row>
    <row r="116" spans="6:38" s="97" customFormat="1" x14ac:dyDescent="0.25">
      <c r="F116" s="103"/>
      <c r="H116" s="103"/>
      <c r="J116" s="103"/>
      <c r="L116" s="103"/>
      <c r="M116" s="104"/>
      <c r="N116" s="104"/>
      <c r="O116" s="104"/>
      <c r="P116" s="105"/>
      <c r="Q116" s="105"/>
      <c r="R116" s="105"/>
      <c r="S116" s="105"/>
      <c r="T116" s="105"/>
      <c r="U116" s="105"/>
      <c r="V116" s="105"/>
      <c r="W116" s="105"/>
      <c r="X116" s="104"/>
      <c r="Y116" s="104"/>
      <c r="Z116" s="104"/>
      <c r="AA116" s="104"/>
      <c r="AB116" s="104"/>
      <c r="AC116" s="182"/>
      <c r="AD116" s="103"/>
      <c r="AE116" s="103"/>
      <c r="AF116" s="103"/>
      <c r="AG116" s="103"/>
      <c r="AH116" s="103"/>
      <c r="AI116" s="103"/>
      <c r="AJ116" s="103"/>
      <c r="AK116" s="103"/>
      <c r="AL116" s="103"/>
    </row>
    <row r="117" spans="6:38" s="97" customFormat="1" x14ac:dyDescent="0.25">
      <c r="F117" s="103"/>
      <c r="H117" s="103"/>
      <c r="J117" s="103"/>
      <c r="L117" s="103"/>
      <c r="M117" s="104"/>
      <c r="N117" s="104"/>
      <c r="O117" s="104"/>
      <c r="P117" s="105"/>
      <c r="Q117" s="105"/>
      <c r="R117" s="105"/>
      <c r="S117" s="105"/>
      <c r="T117" s="105"/>
      <c r="U117" s="105"/>
      <c r="V117" s="105"/>
      <c r="W117" s="105"/>
      <c r="X117" s="104"/>
      <c r="Y117" s="104"/>
      <c r="Z117" s="104"/>
      <c r="AA117" s="104"/>
      <c r="AB117" s="104"/>
      <c r="AC117" s="182"/>
      <c r="AD117" s="103"/>
      <c r="AE117" s="103"/>
      <c r="AF117" s="103"/>
      <c r="AG117" s="103"/>
      <c r="AH117" s="103"/>
      <c r="AI117" s="103"/>
      <c r="AJ117" s="103"/>
      <c r="AK117" s="103"/>
      <c r="AL117" s="103"/>
    </row>
    <row r="118" spans="6:38" s="97" customFormat="1" x14ac:dyDescent="0.25">
      <c r="F118" s="103"/>
      <c r="H118" s="103"/>
      <c r="J118" s="103"/>
      <c r="L118" s="103"/>
      <c r="M118" s="104"/>
      <c r="N118" s="104"/>
      <c r="O118" s="104"/>
      <c r="P118" s="105"/>
      <c r="Q118" s="105"/>
      <c r="R118" s="105"/>
      <c r="S118" s="105"/>
      <c r="T118" s="105"/>
      <c r="U118" s="105"/>
      <c r="V118" s="105"/>
      <c r="W118" s="105"/>
      <c r="X118" s="104"/>
      <c r="Y118" s="104"/>
      <c r="Z118" s="104"/>
      <c r="AA118" s="104"/>
      <c r="AB118" s="104"/>
      <c r="AC118" s="182"/>
      <c r="AD118" s="103"/>
      <c r="AE118" s="103"/>
      <c r="AF118" s="103"/>
      <c r="AG118" s="103"/>
      <c r="AH118" s="103"/>
      <c r="AI118" s="103"/>
      <c r="AJ118" s="103"/>
      <c r="AK118" s="103"/>
      <c r="AL118" s="103"/>
    </row>
    <row r="119" spans="6:38" s="97" customFormat="1" x14ac:dyDescent="0.25">
      <c r="F119" s="103"/>
      <c r="H119" s="103"/>
      <c r="J119" s="103"/>
      <c r="L119" s="103"/>
      <c r="M119" s="104"/>
      <c r="N119" s="104"/>
      <c r="O119" s="104"/>
      <c r="P119" s="105"/>
      <c r="Q119" s="105"/>
      <c r="R119" s="105"/>
      <c r="S119" s="105"/>
      <c r="T119" s="105"/>
      <c r="U119" s="105"/>
      <c r="V119" s="105"/>
      <c r="W119" s="105"/>
      <c r="X119" s="104"/>
      <c r="Y119" s="104"/>
      <c r="Z119" s="104"/>
      <c r="AA119" s="104"/>
      <c r="AB119" s="104"/>
      <c r="AC119" s="182"/>
      <c r="AD119" s="103"/>
      <c r="AE119" s="103"/>
      <c r="AF119" s="103"/>
      <c r="AG119" s="103"/>
      <c r="AH119" s="103"/>
      <c r="AI119" s="103"/>
      <c r="AJ119" s="103"/>
      <c r="AK119" s="103"/>
      <c r="AL119" s="103"/>
    </row>
    <row r="120" spans="6:38" s="97" customFormat="1" x14ac:dyDescent="0.25">
      <c r="F120" s="103"/>
      <c r="H120" s="103"/>
      <c r="J120" s="103"/>
      <c r="L120" s="103"/>
      <c r="M120" s="104"/>
      <c r="N120" s="104"/>
      <c r="O120" s="104"/>
      <c r="P120" s="105"/>
      <c r="Q120" s="105"/>
      <c r="R120" s="105"/>
      <c r="S120" s="105"/>
      <c r="T120" s="105"/>
      <c r="U120" s="105"/>
      <c r="V120" s="105"/>
      <c r="W120" s="105"/>
      <c r="X120" s="104"/>
      <c r="Y120" s="104"/>
      <c r="Z120" s="104"/>
      <c r="AA120" s="104"/>
      <c r="AB120" s="104"/>
      <c r="AC120" s="182"/>
      <c r="AD120" s="103"/>
      <c r="AE120" s="103"/>
      <c r="AF120" s="103"/>
      <c r="AG120" s="103"/>
      <c r="AH120" s="103"/>
      <c r="AI120" s="103"/>
      <c r="AJ120" s="103"/>
      <c r="AK120" s="103"/>
      <c r="AL120" s="103"/>
    </row>
    <row r="121" spans="6:38" s="97" customFormat="1" x14ac:dyDescent="0.25">
      <c r="F121" s="103"/>
      <c r="H121" s="103"/>
      <c r="J121" s="103"/>
      <c r="L121" s="103"/>
      <c r="M121" s="104"/>
      <c r="N121" s="104"/>
      <c r="O121" s="104"/>
      <c r="P121" s="105"/>
      <c r="Q121" s="105"/>
      <c r="R121" s="105"/>
      <c r="S121" s="105"/>
      <c r="T121" s="105"/>
      <c r="U121" s="105"/>
      <c r="V121" s="105"/>
      <c r="W121" s="105"/>
      <c r="X121" s="104"/>
      <c r="Y121" s="104"/>
      <c r="Z121" s="104"/>
      <c r="AA121" s="104"/>
      <c r="AB121" s="104"/>
      <c r="AC121" s="182"/>
      <c r="AD121" s="103"/>
      <c r="AE121" s="103"/>
      <c r="AF121" s="103"/>
      <c r="AG121" s="103"/>
      <c r="AH121" s="103"/>
      <c r="AI121" s="103"/>
      <c r="AJ121" s="103"/>
      <c r="AK121" s="103"/>
      <c r="AL121" s="103"/>
    </row>
    <row r="122" spans="6:38" s="97" customFormat="1" x14ac:dyDescent="0.25">
      <c r="F122" s="103"/>
      <c r="H122" s="103"/>
      <c r="J122" s="103"/>
      <c r="L122" s="103"/>
      <c r="M122" s="104"/>
      <c r="N122" s="104"/>
      <c r="O122" s="104"/>
      <c r="P122" s="105"/>
      <c r="Q122" s="105"/>
      <c r="R122" s="105"/>
      <c r="S122" s="105"/>
      <c r="T122" s="105"/>
      <c r="U122" s="105"/>
      <c r="V122" s="105"/>
      <c r="W122" s="105"/>
      <c r="X122" s="104"/>
      <c r="Y122" s="104"/>
      <c r="Z122" s="104"/>
      <c r="AA122" s="104"/>
      <c r="AB122" s="104"/>
      <c r="AC122" s="182"/>
      <c r="AD122" s="103"/>
      <c r="AE122" s="103"/>
      <c r="AF122" s="103"/>
      <c r="AG122" s="103"/>
      <c r="AH122" s="103"/>
      <c r="AI122" s="103"/>
      <c r="AJ122" s="103"/>
      <c r="AK122" s="103"/>
      <c r="AL122" s="103"/>
    </row>
    <row r="123" spans="6:38" s="97" customFormat="1" x14ac:dyDescent="0.25">
      <c r="F123" s="103"/>
      <c r="H123" s="103"/>
      <c r="J123" s="103"/>
      <c r="L123" s="103"/>
      <c r="M123" s="104"/>
      <c r="N123" s="104"/>
      <c r="O123" s="104"/>
      <c r="P123" s="105"/>
      <c r="Q123" s="105"/>
      <c r="R123" s="105"/>
      <c r="S123" s="105"/>
      <c r="T123" s="105"/>
      <c r="U123" s="105"/>
      <c r="V123" s="105"/>
      <c r="W123" s="105"/>
      <c r="X123" s="104"/>
      <c r="Y123" s="104"/>
      <c r="Z123" s="104"/>
      <c r="AA123" s="104"/>
      <c r="AB123" s="104"/>
      <c r="AC123" s="182"/>
      <c r="AD123" s="103"/>
      <c r="AE123" s="103"/>
      <c r="AF123" s="103"/>
      <c r="AG123" s="103"/>
      <c r="AH123" s="103"/>
      <c r="AI123" s="103"/>
      <c r="AJ123" s="103"/>
      <c r="AK123" s="103"/>
      <c r="AL123" s="103"/>
    </row>
    <row r="124" spans="6:38" s="97" customFormat="1" x14ac:dyDescent="0.25">
      <c r="F124" s="103"/>
      <c r="H124" s="103"/>
      <c r="J124" s="103"/>
      <c r="L124" s="103"/>
      <c r="M124" s="104"/>
      <c r="N124" s="104"/>
      <c r="O124" s="104"/>
      <c r="P124" s="105"/>
      <c r="Q124" s="105"/>
      <c r="R124" s="105"/>
      <c r="S124" s="105"/>
      <c r="T124" s="105"/>
      <c r="U124" s="105"/>
      <c r="V124" s="105"/>
      <c r="W124" s="105"/>
      <c r="X124" s="104"/>
      <c r="Y124" s="104"/>
      <c r="Z124" s="104"/>
      <c r="AA124" s="104"/>
      <c r="AB124" s="104"/>
      <c r="AC124" s="182"/>
      <c r="AD124" s="103"/>
      <c r="AE124" s="103"/>
      <c r="AF124" s="103"/>
      <c r="AG124" s="103"/>
      <c r="AH124" s="103"/>
      <c r="AI124" s="103"/>
      <c r="AJ124" s="103"/>
      <c r="AK124" s="103"/>
      <c r="AL124" s="103"/>
    </row>
    <row r="125" spans="6:38" s="97" customFormat="1" x14ac:dyDescent="0.25">
      <c r="F125" s="103"/>
      <c r="H125" s="103"/>
      <c r="J125" s="103"/>
      <c r="L125" s="103"/>
      <c r="M125" s="104"/>
      <c r="N125" s="104"/>
      <c r="O125" s="104"/>
      <c r="P125" s="105"/>
      <c r="Q125" s="105"/>
      <c r="R125" s="105"/>
      <c r="S125" s="105"/>
      <c r="T125" s="105"/>
      <c r="U125" s="105"/>
      <c r="V125" s="105"/>
      <c r="W125" s="105"/>
      <c r="X125" s="104"/>
      <c r="Y125" s="104"/>
      <c r="Z125" s="104"/>
      <c r="AA125" s="104"/>
      <c r="AB125" s="104"/>
      <c r="AC125" s="182"/>
      <c r="AD125" s="103"/>
      <c r="AE125" s="103"/>
      <c r="AF125" s="103"/>
      <c r="AG125" s="103"/>
      <c r="AH125" s="103"/>
      <c r="AI125" s="103"/>
      <c r="AJ125" s="103"/>
      <c r="AK125" s="103"/>
      <c r="AL125" s="103"/>
    </row>
    <row r="126" spans="6:38" s="97" customFormat="1" x14ac:dyDescent="0.25">
      <c r="F126" s="103"/>
      <c r="H126" s="103"/>
      <c r="J126" s="103"/>
      <c r="L126" s="103"/>
      <c r="M126" s="104"/>
      <c r="N126" s="104"/>
      <c r="O126" s="104"/>
      <c r="P126" s="105"/>
      <c r="Q126" s="105"/>
      <c r="R126" s="105"/>
      <c r="S126" s="105"/>
      <c r="T126" s="105"/>
      <c r="U126" s="105"/>
      <c r="V126" s="105"/>
      <c r="W126" s="105"/>
      <c r="X126" s="104"/>
      <c r="Y126" s="104"/>
      <c r="Z126" s="104"/>
      <c r="AA126" s="104"/>
      <c r="AB126" s="104"/>
      <c r="AC126" s="182"/>
      <c r="AD126" s="103"/>
      <c r="AE126" s="103"/>
      <c r="AF126" s="103"/>
      <c r="AG126" s="103"/>
      <c r="AH126" s="103"/>
      <c r="AI126" s="103"/>
      <c r="AJ126" s="103"/>
      <c r="AK126" s="103"/>
      <c r="AL126" s="103"/>
    </row>
    <row r="127" spans="6:38" s="97" customFormat="1" x14ac:dyDescent="0.25">
      <c r="F127" s="103"/>
      <c r="H127" s="103"/>
      <c r="J127" s="103"/>
      <c r="L127" s="103"/>
      <c r="M127" s="104"/>
      <c r="N127" s="104"/>
      <c r="O127" s="104"/>
      <c r="P127" s="105"/>
      <c r="Q127" s="105"/>
      <c r="R127" s="105"/>
      <c r="S127" s="105"/>
      <c r="T127" s="105"/>
      <c r="U127" s="105"/>
      <c r="V127" s="105"/>
      <c r="W127" s="105"/>
      <c r="X127" s="104"/>
      <c r="Y127" s="104"/>
      <c r="Z127" s="104"/>
      <c r="AA127" s="104"/>
      <c r="AB127" s="104"/>
      <c r="AC127" s="182"/>
      <c r="AD127" s="103"/>
      <c r="AE127" s="103"/>
      <c r="AF127" s="103"/>
      <c r="AG127" s="103"/>
      <c r="AH127" s="103"/>
      <c r="AI127" s="103"/>
      <c r="AJ127" s="103"/>
      <c r="AK127" s="103"/>
      <c r="AL127" s="103"/>
    </row>
    <row r="128" spans="6:38" s="97" customFormat="1" x14ac:dyDescent="0.25">
      <c r="F128" s="103"/>
      <c r="H128" s="103"/>
      <c r="J128" s="103"/>
      <c r="L128" s="103"/>
      <c r="M128" s="104"/>
      <c r="N128" s="104"/>
      <c r="O128" s="104"/>
      <c r="P128" s="105"/>
      <c r="Q128" s="105"/>
      <c r="R128" s="105"/>
      <c r="S128" s="105"/>
      <c r="T128" s="105"/>
      <c r="U128" s="105"/>
      <c r="V128" s="105"/>
      <c r="W128" s="105"/>
      <c r="X128" s="104"/>
      <c r="Y128" s="104"/>
      <c r="Z128" s="104"/>
      <c r="AA128" s="104"/>
      <c r="AB128" s="104"/>
      <c r="AC128" s="182"/>
      <c r="AD128" s="103"/>
      <c r="AE128" s="103"/>
      <c r="AF128" s="103"/>
      <c r="AG128" s="103"/>
      <c r="AH128" s="103"/>
      <c r="AI128" s="103"/>
      <c r="AJ128" s="103"/>
      <c r="AK128" s="103"/>
      <c r="AL128" s="103"/>
    </row>
    <row r="129" spans="6:38" s="97" customFormat="1" hidden="1" x14ac:dyDescent="0.25">
      <c r="F129" s="103"/>
      <c r="H129" s="103"/>
      <c r="J129" s="103"/>
      <c r="L129" s="103"/>
      <c r="M129" s="104"/>
      <c r="N129" s="104"/>
      <c r="O129" s="104"/>
      <c r="P129" s="105"/>
      <c r="Q129" s="105"/>
      <c r="R129" s="105"/>
      <c r="S129" s="105"/>
      <c r="T129" s="105"/>
      <c r="U129" s="105"/>
      <c r="V129" s="105"/>
      <c r="W129" s="105"/>
      <c r="X129" s="104"/>
      <c r="Y129" s="104"/>
      <c r="Z129" s="104"/>
      <c r="AA129" s="104"/>
      <c r="AB129" s="104"/>
      <c r="AC129" s="182"/>
      <c r="AD129" s="103"/>
      <c r="AE129" s="103"/>
      <c r="AF129" s="103"/>
      <c r="AG129" s="103"/>
      <c r="AH129" s="103"/>
      <c r="AI129" s="103"/>
      <c r="AJ129" s="103"/>
      <c r="AK129" s="103"/>
      <c r="AL129" s="103"/>
    </row>
    <row r="130" spans="6:38" s="97" customFormat="1" hidden="1" x14ac:dyDescent="0.25">
      <c r="F130" s="103"/>
      <c r="H130" s="103"/>
      <c r="J130" s="103"/>
      <c r="L130" s="103"/>
      <c r="M130" s="104"/>
      <c r="N130" s="104"/>
      <c r="O130" s="104"/>
      <c r="P130" s="105"/>
      <c r="Q130" s="105"/>
      <c r="R130" s="105"/>
      <c r="S130" s="105"/>
      <c r="T130" s="105"/>
      <c r="U130" s="105"/>
      <c r="V130" s="105"/>
      <c r="W130" s="105"/>
      <c r="X130" s="104"/>
      <c r="Y130" s="104"/>
      <c r="Z130" s="104"/>
      <c r="AA130" s="104"/>
      <c r="AB130" s="104"/>
      <c r="AC130" s="182"/>
      <c r="AD130" s="103"/>
      <c r="AE130" s="103"/>
      <c r="AF130" s="103"/>
      <c r="AG130" s="103"/>
      <c r="AH130" s="103"/>
      <c r="AI130" s="103"/>
      <c r="AJ130" s="103"/>
      <c r="AK130" s="103"/>
      <c r="AL130" s="103"/>
    </row>
    <row r="131" spans="6:38" x14ac:dyDescent="0.25"/>
    <row r="132" spans="6:38" x14ac:dyDescent="0.25"/>
    <row r="133" spans="6:38" x14ac:dyDescent="0.25"/>
    <row r="134" spans="6:38" x14ac:dyDescent="0.25"/>
    <row r="135" spans="6:38" x14ac:dyDescent="0.25"/>
    <row r="136" spans="6:38" x14ac:dyDescent="0.25"/>
    <row r="137" spans="6:38" x14ac:dyDescent="0.25"/>
    <row r="138" spans="6:38" x14ac:dyDescent="0.25"/>
    <row r="139" spans="6:38" x14ac:dyDescent="0.25"/>
    <row r="140" spans="6:38" x14ac:dyDescent="0.25"/>
    <row r="141" spans="6:38" x14ac:dyDescent="0.25"/>
    <row r="142" spans="6:38" x14ac:dyDescent="0.25"/>
    <row r="143" spans="6:38" x14ac:dyDescent="0.25"/>
    <row r="144" spans="6:38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</sheetData>
  <sheetProtection sheet="1" formatCells="0" formatColumns="0" formatRows="0" insertRows="0" deleteRows="0"/>
  <mergeCells count="40">
    <mergeCell ref="AI6:AL6"/>
    <mergeCell ref="M6:S6"/>
    <mergeCell ref="AE7:AE8"/>
    <mergeCell ref="AF7:AF8"/>
    <mergeCell ref="AG7:AG8"/>
    <mergeCell ref="AC7:AC8"/>
    <mergeCell ref="AD7:AD8"/>
    <mergeCell ref="AH7:AH8"/>
    <mergeCell ref="AI7:AI8"/>
    <mergeCell ref="X6:AH6"/>
    <mergeCell ref="AA7:AA8"/>
    <mergeCell ref="Z7:Z8"/>
    <mergeCell ref="X7:X8"/>
    <mergeCell ref="P7:P8"/>
    <mergeCell ref="S7:S8"/>
    <mergeCell ref="AJ7:AJ8"/>
    <mergeCell ref="AK7:AK8"/>
    <mergeCell ref="AL7:AL8"/>
    <mergeCell ref="C67:E67"/>
    <mergeCell ref="C61:E61"/>
    <mergeCell ref="C62:E62"/>
    <mergeCell ref="C63:E63"/>
    <mergeCell ref="C64:E64"/>
    <mergeCell ref="C65:E65"/>
    <mergeCell ref="K7:L7"/>
    <mergeCell ref="W7:W8"/>
    <mergeCell ref="V7:V8"/>
    <mergeCell ref="Q7:Q8"/>
    <mergeCell ref="M7:M8"/>
    <mergeCell ref="N7:N8"/>
    <mergeCell ref="O7:O8"/>
    <mergeCell ref="C5:F5"/>
    <mergeCell ref="C60:F60"/>
    <mergeCell ref="C66:E66"/>
    <mergeCell ref="E7:F7"/>
    <mergeCell ref="A6:D7"/>
    <mergeCell ref="A5:B5"/>
    <mergeCell ref="E6:L6"/>
    <mergeCell ref="G7:H7"/>
    <mergeCell ref="I7:J7"/>
  </mergeCells>
  <dataValidations count="5">
    <dataValidation type="list" showInputMessage="1" showErrorMessage="1" sqref="C9:C57" xr:uid="{00000000-0002-0000-0200-000000000000}">
      <formula1>ParcelType</formula1>
    </dataValidation>
    <dataValidation type="list" showInputMessage="1" showErrorMessage="1" sqref="I9:I57 E9:E57 G9:G57 K9:K57" xr:uid="{00000000-0002-0000-0200-000001000000}">
      <formula1>Who</formula1>
    </dataValidation>
    <dataValidation type="list" showInputMessage="1" showErrorMessage="1" sqref="D9:D57" xr:uid="{00000000-0002-0000-0200-000002000000}">
      <formula1>YesNo</formula1>
    </dataValidation>
    <dataValidation type="list" showInputMessage="1" showErrorMessage="1" sqref="S9:S57" xr:uid="{00000000-0002-0000-0200-000003000000}">
      <formula1>PropType</formula1>
    </dataValidation>
    <dataValidation type="list" allowBlank="1" showInputMessage="1" showErrorMessage="1" sqref="R9:R57" xr:uid="{00000000-0002-0000-0200-000004000000}">
      <formula1>"Residential,MultiFamily,Commercial,Industrial,Agricultural,Recreational"</formula1>
    </dataValidation>
  </dataValidations>
  <pageMargins left="0.25" right="0.25" top="0.75" bottom="0.75" header="0.3" footer="0.3"/>
  <pageSetup paperSize="17" scale="72" fitToWidth="0" orientation="landscape" r:id="rId1"/>
  <headerFooter>
    <oddFooter>Page &amp;P&amp;R&amp;A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7"/>
  <sheetViews>
    <sheetView zoomScale="80" zoomScaleNormal="80" workbookViewId="0">
      <selection activeCell="B17" sqref="B17"/>
    </sheetView>
  </sheetViews>
  <sheetFormatPr defaultColWidth="0" defaultRowHeight="13.2" zeroHeight="1" x14ac:dyDescent="0.25"/>
  <cols>
    <col min="1" max="1" width="32.6640625" style="54" customWidth="1"/>
    <col min="2" max="3" width="25.109375" style="54" customWidth="1"/>
    <col min="4" max="4" width="16.109375" style="54" customWidth="1"/>
    <col min="5" max="5" width="18" style="54" bestFit="1" customWidth="1"/>
    <col min="6" max="6" width="23.5546875" style="54" bestFit="1" customWidth="1"/>
    <col min="7" max="7" width="15.88671875" style="54" bestFit="1" customWidth="1"/>
    <col min="8" max="8" width="15.5546875" style="54" bestFit="1" customWidth="1"/>
    <col min="9" max="9" width="12.88671875" style="54" customWidth="1"/>
    <col min="10" max="10" width="17.44140625" style="54" bestFit="1" customWidth="1"/>
    <col min="11" max="11" width="19.109375" style="54" bestFit="1" customWidth="1"/>
    <col min="12" max="12" width="16.88671875" style="54" customWidth="1"/>
    <col min="13" max="13" width="9.109375" style="54" customWidth="1"/>
    <col min="14" max="16384" width="9.109375" style="54" hidden="1"/>
  </cols>
  <sheetData>
    <row r="1" spans="1:11" ht="15.6" x14ac:dyDescent="0.3">
      <c r="A1" s="47" t="s">
        <v>91</v>
      </c>
      <c r="B1" s="266">
        <f>'Project Wide Estimates'!C3</f>
        <v>0</v>
      </c>
      <c r="D1" s="263" t="s">
        <v>89</v>
      </c>
      <c r="E1" s="267">
        <f>'Project Wide Estimates'!J4</f>
        <v>0</v>
      </c>
    </row>
    <row r="2" spans="1:11" ht="15.6" x14ac:dyDescent="0.3">
      <c r="A2" s="47" t="s">
        <v>90</v>
      </c>
      <c r="B2" s="266">
        <f>'Project Wide Estimates'!C4</f>
        <v>0</v>
      </c>
      <c r="D2" s="263"/>
    </row>
    <row r="3" spans="1:11" ht="15.6" x14ac:dyDescent="0.3">
      <c r="A3" s="47" t="s">
        <v>88</v>
      </c>
      <c r="B3" s="266">
        <f>'Project Wide Estimates'!C5</f>
        <v>0</v>
      </c>
      <c r="D3" s="264" t="s">
        <v>198</v>
      </c>
      <c r="E3" s="267">
        <f>'Project Wide Estimates'!J6</f>
        <v>0</v>
      </c>
    </row>
    <row r="4" spans="1:11" ht="15.6" x14ac:dyDescent="0.3">
      <c r="A4" s="47" t="s">
        <v>87</v>
      </c>
      <c r="B4" s="266">
        <f>'Project Wide Estimates'!C6</f>
        <v>0</v>
      </c>
    </row>
    <row r="5" spans="1:11" x14ac:dyDescent="0.25"/>
    <row r="6" spans="1:11" ht="17.399999999999999" x14ac:dyDescent="0.3">
      <c r="A6" s="140" t="s">
        <v>2</v>
      </c>
      <c r="B6" s="141"/>
      <c r="C6" s="141"/>
      <c r="D6" s="141"/>
      <c r="E6" s="141"/>
      <c r="F6" s="141"/>
      <c r="G6" s="141"/>
      <c r="H6" s="119"/>
      <c r="I6" s="246" t="s">
        <v>175</v>
      </c>
      <c r="J6" s="119"/>
    </row>
    <row r="7" spans="1:11" x14ac:dyDescent="0.25">
      <c r="A7" s="119"/>
      <c r="B7" s="141"/>
      <c r="C7" s="141"/>
      <c r="D7" s="141"/>
      <c r="E7" s="141"/>
      <c r="F7" s="141"/>
      <c r="G7" s="141"/>
      <c r="H7" s="119"/>
      <c r="I7" s="119"/>
      <c r="J7" s="119"/>
    </row>
    <row r="8" spans="1:11" x14ac:dyDescent="0.25">
      <c r="A8" s="119"/>
      <c r="B8" s="207" t="s">
        <v>0</v>
      </c>
      <c r="C8" s="207" t="s">
        <v>5</v>
      </c>
      <c r="D8" s="207" t="s">
        <v>1</v>
      </c>
      <c r="E8" s="207" t="s">
        <v>6</v>
      </c>
      <c r="F8" s="207" t="s">
        <v>92</v>
      </c>
      <c r="G8" s="207" t="s">
        <v>93</v>
      </c>
      <c r="H8" s="207" t="s">
        <v>203</v>
      </c>
      <c r="I8" s="89"/>
      <c r="J8" s="142"/>
      <c r="K8" s="143"/>
    </row>
    <row r="9" spans="1:11" x14ac:dyDescent="0.25">
      <c r="A9" s="271" t="s">
        <v>199</v>
      </c>
      <c r="B9" s="270">
        <f>SUMIF('Individual Parcel Estimate'!E9:E57,"&lt;&gt;Consultant",'Individual Parcel Estimate'!F9:F57)</f>
        <v>0</v>
      </c>
      <c r="C9" s="270">
        <f>SUMIF('Individual Parcel Estimate'!G9:G57,"&lt;&gt;Consultant",'Individual Parcel Estimate'!H9:H57)</f>
        <v>0</v>
      </c>
      <c r="D9" s="270">
        <f>SUMIF('Individual Parcel Estimate'!I9:I57,"&lt;&gt;Consultant",'Individual Parcel Estimate'!J9:J57)</f>
        <v>0</v>
      </c>
      <c r="E9" s="270">
        <f>SUMIF('Individual Parcel Estimate'!K9:K57,"&lt;&gt;Consultant",'Individual Parcel Estimate'!L9:L57)</f>
        <v>0</v>
      </c>
      <c r="F9" s="144">
        <f>'Individual Parcel Estimate'!O58</f>
        <v>0</v>
      </c>
      <c r="G9" s="145"/>
      <c r="I9" s="89"/>
      <c r="J9" s="142"/>
      <c r="K9" s="143"/>
    </row>
    <row r="10" spans="1:11" x14ac:dyDescent="0.25">
      <c r="A10" s="271" t="s">
        <v>200</v>
      </c>
      <c r="B10" s="270">
        <f>SUMIF('Individual Parcel Estimate'!E9:E57,"Consultant",'Individual Parcel Estimate'!F9:F57)</f>
        <v>0</v>
      </c>
      <c r="C10" s="270">
        <f>SUMIF('Individual Parcel Estimate'!G9:G57,"Consultant",'Individual Parcel Estimate'!H9:H57)</f>
        <v>0</v>
      </c>
      <c r="D10" s="270">
        <f>SUMIF('Individual Parcel Estimate'!I9:I57,"Consultant",'Individual Parcel Estimate'!J9:J57)</f>
        <v>0</v>
      </c>
      <c r="E10" s="270">
        <f>SUMIF('Individual Parcel Estimate'!K9:K57,"Consultant",'Individual Parcel Estimate'!L9:L57)</f>
        <v>0</v>
      </c>
      <c r="F10" s="269"/>
      <c r="G10" s="145">
        <f>'Individual Parcel Estimate'!M58</f>
        <v>0</v>
      </c>
      <c r="H10" s="145">
        <f>'Individual Parcel Estimate'!N58</f>
        <v>0</v>
      </c>
      <c r="I10" s="89"/>
      <c r="J10" s="142"/>
      <c r="K10" s="143"/>
    </row>
    <row r="11" spans="1:11" x14ac:dyDescent="0.25">
      <c r="A11" s="272" t="s">
        <v>113</v>
      </c>
      <c r="B11" s="144">
        <f>'Individual Parcel Estimate'!F58</f>
        <v>0</v>
      </c>
      <c r="C11" s="144">
        <f>'Individual Parcel Estimate'!H58</f>
        <v>0</v>
      </c>
      <c r="D11" s="144">
        <f>'Individual Parcel Estimate'!J58</f>
        <v>0</v>
      </c>
      <c r="E11" s="144">
        <f>'Individual Parcel Estimate'!L58</f>
        <v>0</v>
      </c>
      <c r="F11" s="144">
        <f>'Individual Parcel Estimate'!O58</f>
        <v>0</v>
      </c>
      <c r="G11" s="145">
        <f>'Individual Parcel Estimate'!M58</f>
        <v>0</v>
      </c>
      <c r="H11" s="145">
        <f>'Individual Parcel Estimate'!N58</f>
        <v>0</v>
      </c>
      <c r="I11" s="119"/>
      <c r="J11" s="119"/>
    </row>
    <row r="12" spans="1:11" x14ac:dyDescent="0.25">
      <c r="A12" s="119"/>
      <c r="B12" s="144"/>
      <c r="C12" s="144"/>
      <c r="D12" s="144"/>
      <c r="E12" s="144"/>
      <c r="F12" s="144"/>
      <c r="G12" s="145"/>
      <c r="I12" s="119"/>
      <c r="J12" s="119"/>
    </row>
    <row r="13" spans="1:11" x14ac:dyDescent="0.25"/>
    <row r="14" spans="1:11" x14ac:dyDescent="0.25">
      <c r="A14" s="271" t="s">
        <v>201</v>
      </c>
      <c r="B14" s="273">
        <f>B9+C9+D9+E9+F9</f>
        <v>0</v>
      </c>
    </row>
    <row r="15" spans="1:11" x14ac:dyDescent="0.25">
      <c r="A15" s="271" t="s">
        <v>202</v>
      </c>
      <c r="B15" s="141">
        <f>B10+C10+D10+E10+G10+H10</f>
        <v>0</v>
      </c>
      <c r="C15" s="141"/>
      <c r="D15" s="141"/>
      <c r="E15" s="141"/>
      <c r="F15" s="141"/>
      <c r="G15" s="141"/>
      <c r="H15" s="146"/>
      <c r="I15" s="119"/>
      <c r="J15" s="119"/>
    </row>
    <row r="16" spans="1:11" ht="15.6" x14ac:dyDescent="0.3">
      <c r="A16" s="147" t="s">
        <v>94</v>
      </c>
      <c r="B16" s="148">
        <f>SUM(B11:H11)</f>
        <v>0</v>
      </c>
      <c r="C16" s="225"/>
      <c r="D16" s="141"/>
      <c r="E16" s="141"/>
      <c r="F16" s="141"/>
      <c r="G16" s="141"/>
      <c r="H16" s="119"/>
      <c r="I16" s="119"/>
      <c r="J16" s="119"/>
    </row>
    <row r="17" spans="1:11" x14ac:dyDescent="0.25">
      <c r="A17" s="119"/>
      <c r="B17" s="141"/>
      <c r="C17" s="141"/>
      <c r="D17" s="141"/>
      <c r="E17" s="141"/>
      <c r="F17" s="141"/>
      <c r="G17" s="141"/>
      <c r="H17" s="119"/>
      <c r="I17" s="119"/>
      <c r="J17" s="119"/>
    </row>
    <row r="18" spans="1:11" ht="17.399999999999999" x14ac:dyDescent="0.3">
      <c r="A18" s="149" t="s">
        <v>95</v>
      </c>
      <c r="B18" s="150" t="s">
        <v>96</v>
      </c>
      <c r="C18" s="150" t="s">
        <v>139</v>
      </c>
      <c r="D18" s="150" t="s">
        <v>97</v>
      </c>
      <c r="E18" s="151"/>
      <c r="F18" s="151"/>
      <c r="G18" s="151"/>
      <c r="H18" s="151"/>
      <c r="I18" s="152" t="s">
        <v>98</v>
      </c>
      <c r="J18" s="153" t="s">
        <v>99</v>
      </c>
    </row>
    <row r="19" spans="1:11" x14ac:dyDescent="0.25">
      <c r="A19" s="154"/>
      <c r="B19" s="150" t="s">
        <v>100</v>
      </c>
      <c r="C19" s="150"/>
      <c r="D19" s="150" t="s">
        <v>100</v>
      </c>
      <c r="E19" s="150" t="s">
        <v>1</v>
      </c>
      <c r="F19" s="152" t="s">
        <v>101</v>
      </c>
      <c r="G19" s="152" t="s">
        <v>102</v>
      </c>
      <c r="H19" s="152" t="s">
        <v>103</v>
      </c>
      <c r="I19" s="152" t="s">
        <v>104</v>
      </c>
      <c r="J19" s="152" t="s">
        <v>105</v>
      </c>
    </row>
    <row r="20" spans="1:11" x14ac:dyDescent="0.25">
      <c r="A20" s="154"/>
      <c r="B20" s="155">
        <f>'Individual Parcel Estimate'!X58</f>
        <v>0</v>
      </c>
      <c r="C20" s="155">
        <f>'Individual Parcel Estimate'!Z58</f>
        <v>0</v>
      </c>
      <c r="D20" s="155">
        <f>'Individual Parcel Estimate'!AA58</f>
        <v>0</v>
      </c>
      <c r="E20" s="155">
        <f>'Individual Parcel Estimate'!AD58</f>
        <v>0</v>
      </c>
      <c r="F20" s="155">
        <f>'Individual Parcel Estimate'!AE58</f>
        <v>0</v>
      </c>
      <c r="G20" s="156">
        <f>'Individual Parcel Estimate'!AG58</f>
        <v>0</v>
      </c>
      <c r="H20" s="156">
        <f>'Individual Parcel Estimate'!AH58</f>
        <v>0</v>
      </c>
      <c r="I20" s="157">
        <f>'Individual Parcel Estimate'!AF58</f>
        <v>0</v>
      </c>
      <c r="J20" s="158">
        <f>'Individual Parcel Estimate'!AI58</f>
        <v>0</v>
      </c>
    </row>
    <row r="21" spans="1:11" x14ac:dyDescent="0.25">
      <c r="A21" s="154"/>
      <c r="B21" s="145"/>
      <c r="C21" s="145"/>
      <c r="D21" s="145"/>
      <c r="E21" s="145"/>
      <c r="F21" s="145"/>
      <c r="G21" s="145"/>
      <c r="H21" s="145"/>
      <c r="I21" s="145"/>
      <c r="J21" s="145"/>
      <c r="K21" s="145"/>
    </row>
    <row r="22" spans="1:11" ht="15.75" customHeight="1" x14ac:dyDescent="0.25">
      <c r="A22" s="119" t="s">
        <v>106</v>
      </c>
      <c r="B22" s="141"/>
      <c r="C22" s="141"/>
      <c r="D22" s="141"/>
      <c r="E22" s="141"/>
      <c r="F22" s="141"/>
      <c r="G22" s="141"/>
      <c r="H22" s="119"/>
      <c r="I22" s="119"/>
      <c r="J22" s="119"/>
      <c r="K22" s="119"/>
    </row>
    <row r="23" spans="1:11" x14ac:dyDescent="0.25">
      <c r="A23" s="119"/>
      <c r="B23" s="141"/>
      <c r="C23" s="141"/>
      <c r="D23" s="141"/>
      <c r="E23" s="141"/>
      <c r="F23" s="141"/>
      <c r="G23" s="141"/>
      <c r="H23" s="119"/>
      <c r="I23" s="119"/>
      <c r="J23" s="119"/>
    </row>
    <row r="24" spans="1:11" ht="15.6" x14ac:dyDescent="0.3">
      <c r="A24" s="159" t="s">
        <v>107</v>
      </c>
      <c r="B24" s="160">
        <f>SUM(B20:J20)</f>
        <v>0</v>
      </c>
      <c r="C24" s="162"/>
      <c r="D24" s="141"/>
      <c r="E24" s="141"/>
      <c r="F24" s="141"/>
      <c r="G24" s="141"/>
      <c r="H24" s="119"/>
      <c r="I24" s="119"/>
      <c r="J24" s="119"/>
    </row>
    <row r="25" spans="1:11" ht="15.6" x14ac:dyDescent="0.3">
      <c r="A25" s="161"/>
      <c r="B25" s="162"/>
      <c r="C25" s="162"/>
      <c r="D25" s="141"/>
      <c r="E25" s="141"/>
      <c r="F25" s="141"/>
      <c r="G25" s="141"/>
      <c r="H25" s="119"/>
      <c r="I25" s="119"/>
      <c r="J25" s="119"/>
    </row>
    <row r="26" spans="1:11" ht="22.8" x14ac:dyDescent="0.4">
      <c r="A26" s="163" t="s">
        <v>108</v>
      </c>
      <c r="B26" s="164">
        <f>SUM(B16,B24)</f>
        <v>0</v>
      </c>
      <c r="C26" s="164"/>
      <c r="D26" s="141"/>
      <c r="F26" s="141"/>
      <c r="G26" s="141"/>
      <c r="H26" s="119"/>
      <c r="I26" s="119"/>
      <c r="J26" s="119"/>
    </row>
    <row r="27" spans="1:11" ht="17.399999999999999" x14ac:dyDescent="0.3">
      <c r="A27" s="165"/>
      <c r="B27" s="141"/>
      <c r="C27" s="141"/>
      <c r="D27" s="141"/>
      <c r="E27" s="166"/>
      <c r="F27" s="141"/>
      <c r="G27" s="141"/>
      <c r="H27" s="119"/>
      <c r="I27" s="119"/>
      <c r="J27" s="119"/>
    </row>
    <row r="28" spans="1:11" ht="17.399999999999999" x14ac:dyDescent="0.3">
      <c r="A28" s="165"/>
      <c r="B28" s="141"/>
      <c r="C28" s="141"/>
      <c r="D28" s="141"/>
      <c r="E28" s="166"/>
      <c r="F28" s="141"/>
      <c r="G28" s="141"/>
      <c r="H28" s="119"/>
      <c r="I28" s="119"/>
      <c r="J28" s="119"/>
    </row>
    <row r="29" spans="1:11" ht="17.399999999999999" x14ac:dyDescent="0.3">
      <c r="A29" s="165"/>
      <c r="B29" s="141"/>
      <c r="C29" s="141"/>
      <c r="D29" s="141"/>
      <c r="E29" s="166"/>
      <c r="F29" s="141"/>
      <c r="G29" s="141"/>
      <c r="H29" s="119"/>
      <c r="I29" s="119"/>
      <c r="J29" s="119"/>
    </row>
    <row r="30" spans="1:11" s="171" customFormat="1" ht="17.399999999999999" x14ac:dyDescent="0.3">
      <c r="A30" s="167"/>
      <c r="B30" s="168"/>
      <c r="C30" s="168"/>
      <c r="D30" s="168"/>
      <c r="E30" s="169"/>
      <c r="F30" s="168"/>
      <c r="G30" s="168"/>
      <c r="H30" s="170"/>
      <c r="I30" s="170"/>
      <c r="J30" s="170"/>
    </row>
    <row r="31" spans="1:11" ht="17.399999999999999" x14ac:dyDescent="0.3">
      <c r="A31" s="165"/>
      <c r="B31" s="141"/>
      <c r="C31" s="141"/>
      <c r="D31" s="141"/>
      <c r="E31" s="166"/>
      <c r="F31" s="141"/>
      <c r="G31" s="141"/>
      <c r="H31" s="119"/>
      <c r="I31" s="119"/>
      <c r="J31" s="119"/>
    </row>
    <row r="32" spans="1:11" x14ac:dyDescent="0.25">
      <c r="A32" s="119"/>
      <c r="B32" s="141"/>
      <c r="C32" s="141"/>
      <c r="D32" s="141"/>
      <c r="E32" s="141"/>
      <c r="F32" s="141"/>
      <c r="G32" s="141"/>
      <c r="H32" s="119"/>
      <c r="I32" s="119"/>
      <c r="J32" s="119"/>
    </row>
    <row r="33" spans="1:10" ht="15.6" x14ac:dyDescent="0.3">
      <c r="A33" s="172" t="s">
        <v>109</v>
      </c>
      <c r="B33" s="141"/>
      <c r="C33" s="141"/>
      <c r="D33" s="141"/>
      <c r="E33" s="141"/>
      <c r="F33" s="141"/>
      <c r="G33" s="141"/>
      <c r="H33" s="119"/>
      <c r="I33" s="119"/>
      <c r="J33" s="119"/>
    </row>
    <row r="34" spans="1:10" x14ac:dyDescent="0.25">
      <c r="A34" s="173" t="s">
        <v>110</v>
      </c>
      <c r="B34" s="178"/>
      <c r="C34" s="178"/>
      <c r="D34" s="141"/>
      <c r="E34" s="141"/>
      <c r="F34" s="141"/>
      <c r="G34" s="141"/>
      <c r="H34" s="119"/>
      <c r="I34" s="119"/>
      <c r="J34" s="119"/>
    </row>
    <row r="35" spans="1:10" x14ac:dyDescent="0.25">
      <c r="A35" s="173" t="s">
        <v>111</v>
      </c>
      <c r="B35" s="219">
        <f>'Individual Parcel Estimate'!AK58</f>
        <v>0</v>
      </c>
      <c r="C35" s="145"/>
      <c r="E35" s="141"/>
      <c r="F35" s="141"/>
      <c r="G35" s="141"/>
      <c r="H35" s="119"/>
      <c r="I35" s="119"/>
      <c r="J35" s="119"/>
    </row>
    <row r="36" spans="1:10" x14ac:dyDescent="0.25">
      <c r="A36" s="173" t="s">
        <v>112</v>
      </c>
      <c r="B36" s="220">
        <f>'Individual Parcel Estimate'!AL58</f>
        <v>0</v>
      </c>
      <c r="C36" s="145"/>
      <c r="E36" s="155"/>
      <c r="F36" s="141"/>
      <c r="G36" s="141"/>
      <c r="H36" s="119"/>
      <c r="I36" s="119"/>
      <c r="J36" s="119"/>
    </row>
    <row r="37" spans="1:10" ht="16.2" thickBot="1" x14ac:dyDescent="0.35">
      <c r="A37" s="221" t="s">
        <v>113</v>
      </c>
      <c r="B37" s="222">
        <f>SUM(B34:B36)</f>
        <v>0</v>
      </c>
      <c r="C37" s="145"/>
      <c r="E37" s="175"/>
      <c r="F37" s="141"/>
      <c r="G37" s="141"/>
      <c r="H37" s="119"/>
      <c r="I37" s="119"/>
      <c r="J37" s="119"/>
    </row>
    <row r="38" spans="1:10" x14ac:dyDescent="0.25">
      <c r="D38" s="141"/>
      <c r="F38" s="141"/>
      <c r="G38" s="141"/>
      <c r="H38" s="119"/>
      <c r="I38" s="119"/>
      <c r="J38" s="119"/>
    </row>
    <row r="39" spans="1:10" x14ac:dyDescent="0.25">
      <c r="D39" s="141"/>
      <c r="F39" s="141"/>
      <c r="G39" s="141"/>
      <c r="H39" s="119"/>
      <c r="I39" s="119"/>
      <c r="J39" s="119"/>
    </row>
    <row r="40" spans="1:10" x14ac:dyDescent="0.25">
      <c r="D40" s="141"/>
      <c r="F40" s="141"/>
      <c r="G40" s="141"/>
      <c r="H40" s="119"/>
      <c r="I40" s="119"/>
      <c r="J40" s="119"/>
    </row>
    <row r="41" spans="1:10" ht="17.399999999999999" x14ac:dyDescent="0.3">
      <c r="A41" s="165" t="s">
        <v>114</v>
      </c>
      <c r="D41" s="141"/>
      <c r="F41" s="141"/>
      <c r="G41" s="141"/>
      <c r="H41" s="119"/>
      <c r="I41" s="119"/>
      <c r="J41" s="119"/>
    </row>
    <row r="42" spans="1:10" x14ac:dyDescent="0.25">
      <c r="D42" s="141"/>
      <c r="F42" s="141"/>
      <c r="G42" s="141"/>
      <c r="H42" s="119"/>
      <c r="I42" s="119"/>
      <c r="J42" s="119"/>
    </row>
    <row r="43" spans="1:10" x14ac:dyDescent="0.25">
      <c r="D43" s="141"/>
      <c r="E43" s="176"/>
      <c r="F43" s="141"/>
      <c r="G43" s="141"/>
      <c r="H43" s="119"/>
      <c r="I43" s="119"/>
      <c r="J43" s="119"/>
    </row>
    <row r="44" spans="1:10" x14ac:dyDescent="0.25">
      <c r="D44" s="141"/>
      <c r="E44" s="176"/>
      <c r="F44" s="141"/>
      <c r="G44" s="141"/>
      <c r="H44" s="119"/>
      <c r="I44" s="119"/>
      <c r="J44" s="119"/>
    </row>
    <row r="45" spans="1:10" hidden="1" x14ac:dyDescent="0.25">
      <c r="D45" s="141"/>
      <c r="E45" s="176"/>
      <c r="F45" s="141"/>
      <c r="G45" s="141"/>
      <c r="H45" s="119"/>
      <c r="I45" s="119"/>
      <c r="J45" s="119"/>
    </row>
    <row r="46" spans="1:10" hidden="1" x14ac:dyDescent="0.25">
      <c r="D46" s="141"/>
      <c r="E46" s="176"/>
      <c r="F46" s="141"/>
      <c r="G46" s="141"/>
      <c r="H46" s="119"/>
      <c r="I46" s="119"/>
      <c r="J46" s="119"/>
    </row>
    <row r="47" spans="1:10" hidden="1" x14ac:dyDescent="0.25">
      <c r="D47" s="141"/>
      <c r="E47" s="176"/>
      <c r="F47" s="141"/>
      <c r="G47" s="141"/>
      <c r="H47" s="119"/>
      <c r="I47" s="119"/>
      <c r="J47" s="119"/>
    </row>
    <row r="48" spans="1:10" hidden="1" x14ac:dyDescent="0.25">
      <c r="D48" s="141"/>
      <c r="E48" s="176"/>
      <c r="F48" s="141"/>
      <c r="G48" s="141"/>
      <c r="H48" s="119"/>
      <c r="I48" s="119"/>
      <c r="J48" s="119"/>
    </row>
    <row r="49" spans="1:10" hidden="1" x14ac:dyDescent="0.25">
      <c r="D49" s="141"/>
      <c r="E49" s="176"/>
      <c r="F49" s="141"/>
      <c r="G49" s="141"/>
      <c r="H49" s="119"/>
      <c r="I49" s="119"/>
      <c r="J49" s="119"/>
    </row>
    <row r="50" spans="1:10" hidden="1" x14ac:dyDescent="0.25">
      <c r="D50" s="141"/>
      <c r="E50" s="176"/>
      <c r="F50" s="141"/>
      <c r="G50" s="141"/>
      <c r="H50" s="119"/>
      <c r="I50" s="119"/>
      <c r="J50" s="119"/>
    </row>
    <row r="51" spans="1:10" ht="13.8" hidden="1" thickBot="1" x14ac:dyDescent="0.3">
      <c r="D51" s="141"/>
      <c r="E51" s="177"/>
      <c r="F51" s="141"/>
      <c r="G51" s="141"/>
      <c r="H51" s="119"/>
      <c r="I51" s="119"/>
      <c r="J51" s="119"/>
    </row>
    <row r="52" spans="1:10" ht="15.6" hidden="1" x14ac:dyDescent="0.3">
      <c r="A52" s="174"/>
      <c r="D52" s="141"/>
      <c r="E52" s="175"/>
      <c r="F52" s="141"/>
      <c r="G52" s="141"/>
      <c r="H52" s="119"/>
      <c r="I52" s="119"/>
      <c r="J52" s="119"/>
    </row>
    <row r="53" spans="1:10" hidden="1" x14ac:dyDescent="0.25">
      <c r="D53" s="141"/>
      <c r="E53" s="141"/>
      <c r="F53" s="141"/>
      <c r="G53" s="141"/>
      <c r="H53" s="119"/>
      <c r="I53" s="119"/>
      <c r="J53" s="119"/>
    </row>
    <row r="54" spans="1:10" hidden="1" x14ac:dyDescent="0.25">
      <c r="D54" s="141"/>
      <c r="E54" s="141"/>
      <c r="F54" s="141"/>
      <c r="G54" s="141"/>
      <c r="H54" s="119"/>
      <c r="I54" s="119"/>
      <c r="J54" s="119"/>
    </row>
    <row r="55" spans="1:10" hidden="1" x14ac:dyDescent="0.25">
      <c r="B55" s="141"/>
      <c r="C55" s="141"/>
      <c r="D55" s="141"/>
      <c r="F55" s="141"/>
      <c r="G55" s="141"/>
      <c r="H55" s="119"/>
      <c r="I55" s="119"/>
      <c r="J55" s="119"/>
    </row>
    <row r="56" spans="1:10" hidden="1" x14ac:dyDescent="0.25">
      <c r="A56" s="119"/>
      <c r="B56" s="141"/>
      <c r="C56" s="141"/>
      <c r="D56" s="141"/>
      <c r="E56" s="141"/>
      <c r="F56" s="141"/>
      <c r="G56" s="141"/>
      <c r="H56" s="119"/>
      <c r="I56" s="119"/>
      <c r="J56" s="119"/>
    </row>
    <row r="57" spans="1:10" hidden="1" x14ac:dyDescent="0.25">
      <c r="A57" s="119"/>
      <c r="B57" s="141"/>
      <c r="C57" s="141"/>
      <c r="D57" s="141"/>
      <c r="E57" s="141"/>
      <c r="F57" s="141"/>
      <c r="G57" s="141"/>
      <c r="H57" s="119"/>
      <c r="I57" s="119"/>
      <c r="J57" s="119"/>
    </row>
  </sheetData>
  <sheetProtection sheet="1" objects="1" scenarios="1"/>
  <printOptions gridLines="1" gridLinesSet="0"/>
  <pageMargins left="0.5" right="0.5" top="1" bottom="1" header="0.5" footer="0.5"/>
  <pageSetup paperSize="17" scale="94" orientation="landscape" r:id="rId1"/>
  <headerFooter alignWithMargins="0">
    <oddHeader>&amp;C&amp;"Arial,Bold"&amp;24&amp;F Project Estimate</oddHeader>
    <oddFooter>Page &amp;P&amp;R&amp;A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86"/>
  <sheetViews>
    <sheetView tabSelected="1" zoomScale="80" zoomScaleNormal="80" workbookViewId="0">
      <pane xSplit="1" ySplit="8" topLeftCell="M9" activePane="bottomRight" state="frozen"/>
      <selection pane="topRight" activeCell="B1" sqref="B1"/>
      <selection pane="bottomLeft" activeCell="A3" sqref="A3"/>
      <selection pane="bottomRight" activeCell="Z13" sqref="Z13"/>
    </sheetView>
  </sheetViews>
  <sheetFormatPr defaultColWidth="0" defaultRowHeight="13.2" zeroHeight="1" x14ac:dyDescent="0.25"/>
  <cols>
    <col min="1" max="1" width="19.109375" style="112" customWidth="1"/>
    <col min="2" max="2" width="28.88671875" style="111" customWidth="1"/>
    <col min="3" max="3" width="13.88671875" style="118" bestFit="1" customWidth="1"/>
    <col min="4" max="4" width="23" style="111" customWidth="1"/>
    <col min="5" max="5" width="12.5546875" style="106" customWidth="1"/>
    <col min="6" max="6" width="11" style="119" bestFit="1" customWidth="1"/>
    <col min="7" max="7" width="8.109375" style="119" bestFit="1" customWidth="1"/>
    <col min="8" max="8" width="8.5546875" style="119" customWidth="1"/>
    <col min="9" max="10" width="6.5546875" style="119" bestFit="1" customWidth="1"/>
    <col min="11" max="11" width="14.21875" style="110" customWidth="1"/>
    <col min="12" max="12" width="12.109375" style="110" customWidth="1"/>
    <col min="13" max="13" width="13.109375" style="110" customWidth="1"/>
    <col min="14" max="14" width="14.109375" style="110" customWidth="1"/>
    <col min="15" max="15" width="11" style="110" customWidth="1"/>
    <col min="16" max="16" width="10.109375" style="110" customWidth="1"/>
    <col min="17" max="17" width="13.33203125" style="119" customWidth="1"/>
    <col min="18" max="18" width="12.44140625" style="110" customWidth="1"/>
    <col min="19" max="19" width="18.44140625" style="110" bestFit="1" customWidth="1"/>
    <col min="20" max="20" width="12.88671875" style="110" bestFit="1" customWidth="1"/>
    <col min="21" max="21" width="10" style="110" bestFit="1" customWidth="1"/>
    <col min="22" max="22" width="8.109375" style="110" bestFit="1" customWidth="1"/>
    <col min="23" max="23" width="8.44140625" style="110" bestFit="1" customWidth="1"/>
    <col min="24" max="24" width="10.33203125" style="110" customWidth="1"/>
    <col min="25" max="25" width="8.44140625" style="110" bestFit="1" customWidth="1"/>
    <col min="26" max="26" width="10.5546875" style="110" bestFit="1" customWidth="1"/>
    <col min="27" max="27" width="11.88671875" style="110" bestFit="1" customWidth="1"/>
    <col min="28" max="28" width="10.88671875" style="110" customWidth="1"/>
    <col min="29" max="29" width="11.5546875" style="110" bestFit="1" customWidth="1"/>
    <col min="30" max="30" width="16.5546875" style="110" bestFit="1" customWidth="1"/>
    <col min="31" max="31" width="22.88671875" style="119" bestFit="1" customWidth="1"/>
    <col min="32" max="32" width="38.44140625" style="189" customWidth="1"/>
    <col min="33" max="34" width="38.44140625" style="186" customWidth="1"/>
    <col min="35" max="37" width="9.109375" style="110" customWidth="1"/>
    <col min="38" max="38" width="0" style="110" hidden="1" customWidth="1"/>
    <col min="39" max="16384" width="9.109375" style="110" hidden="1"/>
  </cols>
  <sheetData>
    <row r="1" spans="1:34" ht="15.6" x14ac:dyDescent="0.3">
      <c r="A1" s="47" t="s">
        <v>91</v>
      </c>
      <c r="B1" s="268">
        <f>'Project Wide Estimates'!C3</f>
        <v>0</v>
      </c>
      <c r="D1" s="114" t="s">
        <v>9</v>
      </c>
      <c r="E1" s="255"/>
    </row>
    <row r="2" spans="1:34" ht="26.4" x14ac:dyDescent="0.3">
      <c r="A2" s="47" t="s">
        <v>90</v>
      </c>
      <c r="B2" s="268">
        <f>'Project Wide Estimates'!C4</f>
        <v>0</v>
      </c>
      <c r="D2" s="114" t="s">
        <v>10</v>
      </c>
      <c r="E2" s="255"/>
    </row>
    <row r="3" spans="1:34" ht="15.6" x14ac:dyDescent="0.3">
      <c r="A3" s="47" t="s">
        <v>88</v>
      </c>
      <c r="B3" s="268">
        <f>'Project Wide Estimates'!C5</f>
        <v>0</v>
      </c>
    </row>
    <row r="4" spans="1:34" ht="15.6" x14ac:dyDescent="0.3">
      <c r="A4" s="47" t="s">
        <v>87</v>
      </c>
      <c r="B4" s="268">
        <f>'Project Wide Estimates'!C6</f>
        <v>0</v>
      </c>
    </row>
    <row r="5" spans="1:34" x14ac:dyDescent="0.25"/>
    <row r="6" spans="1:34" s="119" customFormat="1" x14ac:dyDescent="0.25">
      <c r="A6" s="317" t="s">
        <v>188</v>
      </c>
      <c r="B6" s="317"/>
      <c r="C6" s="318" t="s">
        <v>157</v>
      </c>
      <c r="D6" s="318"/>
      <c r="E6" s="318"/>
      <c r="AF6" s="187"/>
      <c r="AG6" s="185"/>
      <c r="AH6" s="185"/>
    </row>
    <row r="7" spans="1:34" s="119" customFormat="1" ht="16.2" customHeight="1" thickBot="1" x14ac:dyDescent="0.3">
      <c r="A7" s="316" t="s">
        <v>12</v>
      </c>
      <c r="B7" s="316"/>
      <c r="C7" s="319" t="s">
        <v>178</v>
      </c>
      <c r="D7" s="320"/>
      <c r="E7" s="320"/>
      <c r="F7" s="321"/>
      <c r="G7" s="321"/>
      <c r="H7" s="321"/>
      <c r="I7" s="321"/>
      <c r="J7" s="321"/>
      <c r="K7" s="321"/>
      <c r="L7" s="321"/>
      <c r="M7" s="321"/>
      <c r="N7" s="321"/>
      <c r="S7" s="314" t="s">
        <v>186</v>
      </c>
      <c r="T7" s="315"/>
      <c r="U7" s="315"/>
      <c r="V7" s="315"/>
      <c r="W7" s="315"/>
      <c r="X7" s="315"/>
      <c r="Y7" s="185"/>
      <c r="Z7" s="185"/>
    </row>
    <row r="8" spans="1:34" s="97" customFormat="1" ht="66.599999999999994" thickBot="1" x14ac:dyDescent="0.3">
      <c r="A8" s="115" t="s">
        <v>14</v>
      </c>
      <c r="B8" s="116" t="s">
        <v>155</v>
      </c>
      <c r="C8" s="116" t="s">
        <v>15</v>
      </c>
      <c r="D8" s="116" t="s">
        <v>16</v>
      </c>
      <c r="E8" s="116" t="s">
        <v>17</v>
      </c>
      <c r="F8" s="116" t="s">
        <v>156</v>
      </c>
      <c r="G8" s="116" t="s">
        <v>158</v>
      </c>
      <c r="H8" s="116" t="s">
        <v>160</v>
      </c>
      <c r="I8" s="116" t="s">
        <v>159</v>
      </c>
      <c r="J8" s="116" t="s">
        <v>161</v>
      </c>
      <c r="K8" s="116" t="s">
        <v>162</v>
      </c>
      <c r="L8" s="116" t="s">
        <v>163</v>
      </c>
      <c r="M8" s="116" t="s">
        <v>164</v>
      </c>
      <c r="N8" s="116" t="s">
        <v>165</v>
      </c>
      <c r="O8" s="116" t="s">
        <v>43</v>
      </c>
      <c r="P8" s="232" t="s">
        <v>166</v>
      </c>
      <c r="Q8" s="116" t="s">
        <v>18</v>
      </c>
      <c r="R8" s="116" t="s">
        <v>19</v>
      </c>
      <c r="S8" s="117" t="s">
        <v>24</v>
      </c>
      <c r="T8" s="117" t="s">
        <v>25</v>
      </c>
      <c r="U8" s="117" t="s">
        <v>26</v>
      </c>
      <c r="V8" s="117" t="s">
        <v>27</v>
      </c>
      <c r="W8" s="117" t="s">
        <v>23</v>
      </c>
      <c r="X8" s="117" t="s">
        <v>167</v>
      </c>
      <c r="Y8" s="116" t="s">
        <v>22</v>
      </c>
      <c r="Z8" s="116" t="s">
        <v>187</v>
      </c>
      <c r="AA8" s="116" t="s">
        <v>20</v>
      </c>
      <c r="AB8" s="116" t="s">
        <v>21</v>
      </c>
      <c r="AC8" s="188" t="s">
        <v>8</v>
      </c>
    </row>
    <row r="9" spans="1:34" ht="13.8" thickTop="1" x14ac:dyDescent="0.25">
      <c r="A9" s="231">
        <f>'Individual Parcel Estimate'!A9</f>
        <v>0</v>
      </c>
      <c r="B9" s="231">
        <f>IF('Individual Parcel Estimate'!F9&gt;0,'Individual Parcel Estimate'!B9,"")</f>
        <v>0</v>
      </c>
      <c r="C9" s="231">
        <f>IF('Individual Parcel Estimate'!$F9&gt;0,'Individual Parcel Estimate'!S9,"")</f>
        <v>0</v>
      </c>
      <c r="D9" s="251">
        <f>IF('Individual Parcel Estimate'!$F9&gt;0,'Individual Parcel Estimate'!R9,"")</f>
        <v>0</v>
      </c>
      <c r="E9" s="231">
        <f>IF('Individual Parcel Estimate'!$F9&gt;0,'Individual Parcel Estimate'!D9,"")</f>
        <v>0</v>
      </c>
      <c r="F9" s="252"/>
      <c r="G9" s="231">
        <f>IF('Individual Parcel Estimate'!$F9&gt;0,'Individual Parcel Estimate'!P9,"")</f>
        <v>0</v>
      </c>
      <c r="H9" s="231">
        <f>IF('Individual Parcel Estimate'!$F9&gt;0,'Individual Parcel Estimate'!V9,"")</f>
        <v>0</v>
      </c>
      <c r="I9" s="231">
        <f>IF('Individual Parcel Estimate'!$F9&gt;0,'Individual Parcel Estimate'!T9,"")</f>
        <v>0</v>
      </c>
      <c r="J9" s="254"/>
      <c r="K9" s="252"/>
      <c r="L9" s="252"/>
      <c r="M9" s="252"/>
      <c r="N9" s="252"/>
      <c r="O9" s="231" t="str">
        <f>IF('Individual Parcel Estimate'!$AG9&gt;0,"Y","N")</f>
        <v>N</v>
      </c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31">
        <f>IF('Individual Parcel Estimate'!$F9&gt;0,'Individual Parcel Estimate'!C9,"")</f>
        <v>0</v>
      </c>
      <c r="AC9" s="231">
        <f>IF('Individual Parcel Estimate'!$F9&gt;0,'Individual Parcel Estimate'!AC9,"")</f>
        <v>0</v>
      </c>
      <c r="AE9" s="110"/>
      <c r="AF9" s="110"/>
      <c r="AG9" s="110"/>
      <c r="AH9" s="110"/>
    </row>
    <row r="10" spans="1:34" x14ac:dyDescent="0.25">
      <c r="A10" s="231">
        <f>'Individual Parcel Estimate'!A10</f>
        <v>0</v>
      </c>
      <c r="B10" s="231">
        <f>IF('Individual Parcel Estimate'!F10&gt;0,'Individual Parcel Estimate'!B10,"")</f>
        <v>0</v>
      </c>
      <c r="C10" s="231">
        <f>IF('Individual Parcel Estimate'!$F10&gt;0,'Individual Parcel Estimate'!S10,"")</f>
        <v>0</v>
      </c>
      <c r="D10" s="251">
        <f>IF('Individual Parcel Estimate'!$F10&gt;0,'Individual Parcel Estimate'!R10,"")</f>
        <v>0</v>
      </c>
      <c r="E10" s="231">
        <f>IF('Individual Parcel Estimate'!$F10&gt;0,'Individual Parcel Estimate'!D10,"")</f>
        <v>0</v>
      </c>
      <c r="F10" s="252"/>
      <c r="G10" s="231">
        <f>IF('Individual Parcel Estimate'!$F10&gt;0,'Individual Parcel Estimate'!P10,"")</f>
        <v>0</v>
      </c>
      <c r="H10" s="231">
        <f>IF('Individual Parcel Estimate'!$F10&gt;0,'Individual Parcel Estimate'!V10,"")</f>
        <v>0</v>
      </c>
      <c r="I10" s="231">
        <f>IF('Individual Parcel Estimate'!$F10&gt;0,'Individual Parcel Estimate'!T10,"")</f>
        <v>0</v>
      </c>
      <c r="J10" s="254"/>
      <c r="K10" s="252"/>
      <c r="L10" s="252"/>
      <c r="M10" s="252"/>
      <c r="N10" s="252"/>
      <c r="O10" s="231" t="str">
        <f>IF('Individual Parcel Estimate'!$AG10&gt;0,"Y","N")</f>
        <v>N</v>
      </c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31">
        <f>IF('Individual Parcel Estimate'!$F10&gt;0,'Individual Parcel Estimate'!C10,"")</f>
        <v>0</v>
      </c>
      <c r="AC10" s="231" t="str">
        <f>IF('Individual Parcel Estimate'!$F10&gt;0,'Individual Parcel Estimate'!AC10,"")</f>
        <v xml:space="preserve"> </v>
      </c>
      <c r="AE10" s="110"/>
      <c r="AF10" s="110"/>
      <c r="AG10" s="110"/>
      <c r="AH10" s="110"/>
    </row>
    <row r="11" spans="1:34" x14ac:dyDescent="0.25">
      <c r="A11" s="231">
        <f>'Individual Parcel Estimate'!A11</f>
        <v>0</v>
      </c>
      <c r="B11" s="231">
        <f>IF('Individual Parcel Estimate'!F11&gt;0,'Individual Parcel Estimate'!B11,"")</f>
        <v>0</v>
      </c>
      <c r="C11" s="231">
        <f>IF('Individual Parcel Estimate'!$F11&gt;0,'Individual Parcel Estimate'!S11,"")</f>
        <v>0</v>
      </c>
      <c r="D11" s="251">
        <f>IF('Individual Parcel Estimate'!$F11&gt;0,'Individual Parcel Estimate'!R11,"")</f>
        <v>0</v>
      </c>
      <c r="E11" s="231">
        <f>IF('Individual Parcel Estimate'!$F11&gt;0,'Individual Parcel Estimate'!D11,"")</f>
        <v>0</v>
      </c>
      <c r="F11" s="252"/>
      <c r="G11" s="231">
        <f>IF('Individual Parcel Estimate'!$F11&gt;0,'Individual Parcel Estimate'!P11,"")</f>
        <v>0</v>
      </c>
      <c r="H11" s="231">
        <f>IF('Individual Parcel Estimate'!$F11&gt;0,'Individual Parcel Estimate'!V11,"")</f>
        <v>0</v>
      </c>
      <c r="I11" s="231">
        <f>IF('Individual Parcel Estimate'!$F11&gt;0,'Individual Parcel Estimate'!T11,"")</f>
        <v>0</v>
      </c>
      <c r="J11" s="254"/>
      <c r="K11" s="252"/>
      <c r="L11" s="252"/>
      <c r="M11" s="252"/>
      <c r="N11" s="252"/>
      <c r="O11" s="231" t="str">
        <f>IF('Individual Parcel Estimate'!$AG11&gt;0,"Y","N")</f>
        <v>N</v>
      </c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31">
        <f>IF('Individual Parcel Estimate'!$F11&gt;0,'Individual Parcel Estimate'!C11,"")</f>
        <v>0</v>
      </c>
      <c r="AC11" s="231">
        <f>IF('Individual Parcel Estimate'!$F11&gt;0,'Individual Parcel Estimate'!AC11,"")</f>
        <v>0</v>
      </c>
      <c r="AE11" s="110"/>
      <c r="AF11" s="110"/>
      <c r="AG11" s="110"/>
      <c r="AH11" s="110"/>
    </row>
    <row r="12" spans="1:34" x14ac:dyDescent="0.25">
      <c r="A12" s="231">
        <f>'Individual Parcel Estimate'!A12</f>
        <v>0</v>
      </c>
      <c r="B12" s="231">
        <f>IF('Individual Parcel Estimate'!F12&gt;0,'Individual Parcel Estimate'!B12,"")</f>
        <v>0</v>
      </c>
      <c r="C12" s="231">
        <f>IF('Individual Parcel Estimate'!$F12&gt;0,'Individual Parcel Estimate'!S12,"")</f>
        <v>0</v>
      </c>
      <c r="D12" s="251">
        <f>IF('Individual Parcel Estimate'!$F12&gt;0,'Individual Parcel Estimate'!R12,"")</f>
        <v>0</v>
      </c>
      <c r="E12" s="231">
        <f>IF('Individual Parcel Estimate'!$F12&gt;0,'Individual Parcel Estimate'!D12,"")</f>
        <v>0</v>
      </c>
      <c r="F12" s="252"/>
      <c r="G12" s="231">
        <f>IF('Individual Parcel Estimate'!$F12&gt;0,'Individual Parcel Estimate'!P12,"")</f>
        <v>0</v>
      </c>
      <c r="H12" s="231">
        <f>IF('Individual Parcel Estimate'!$F12&gt;0,'Individual Parcel Estimate'!V12,"")</f>
        <v>0</v>
      </c>
      <c r="I12" s="231">
        <f>IF('Individual Parcel Estimate'!$F12&gt;0,'Individual Parcel Estimate'!T12,"")</f>
        <v>0</v>
      </c>
      <c r="J12" s="254"/>
      <c r="K12" s="252"/>
      <c r="L12" s="252"/>
      <c r="M12" s="252"/>
      <c r="N12" s="252"/>
      <c r="O12" s="231" t="str">
        <f>IF('Individual Parcel Estimate'!$AG12&gt;0,"Y","N")</f>
        <v>N</v>
      </c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31">
        <f>IF('Individual Parcel Estimate'!$F12&gt;0,'Individual Parcel Estimate'!C12,"")</f>
        <v>0</v>
      </c>
      <c r="AC12" s="231">
        <f>IF('Individual Parcel Estimate'!$F12&gt;0,'Individual Parcel Estimate'!AC12,"")</f>
        <v>0</v>
      </c>
      <c r="AE12" s="110"/>
      <c r="AF12" s="110"/>
      <c r="AG12" s="110"/>
      <c r="AH12" s="110"/>
    </row>
    <row r="13" spans="1:34" x14ac:dyDescent="0.25">
      <c r="A13" s="231">
        <f>'Individual Parcel Estimate'!A13</f>
        <v>0</v>
      </c>
      <c r="B13" s="231">
        <f>IF('Individual Parcel Estimate'!F13&gt;0,'Individual Parcel Estimate'!B13,"")</f>
        <v>0</v>
      </c>
      <c r="C13" s="231">
        <f>IF('Individual Parcel Estimate'!$F13&gt;0,'Individual Parcel Estimate'!S13,"")</f>
        <v>0</v>
      </c>
      <c r="D13" s="251">
        <f>IF('Individual Parcel Estimate'!$F13&gt;0,'Individual Parcel Estimate'!R13,"")</f>
        <v>0</v>
      </c>
      <c r="E13" s="231">
        <f>IF('Individual Parcel Estimate'!$F13&gt;0,'Individual Parcel Estimate'!D13,"")</f>
        <v>0</v>
      </c>
      <c r="F13" s="253"/>
      <c r="G13" s="231">
        <f>IF('Individual Parcel Estimate'!$F13&gt;0,'Individual Parcel Estimate'!P13,"")</f>
        <v>0</v>
      </c>
      <c r="H13" s="231">
        <f>IF('Individual Parcel Estimate'!$F13&gt;0,'Individual Parcel Estimate'!V13,"")</f>
        <v>0</v>
      </c>
      <c r="I13" s="231">
        <f>IF('Individual Parcel Estimate'!$F13&gt;0,'Individual Parcel Estimate'!T13,"")</f>
        <v>0</v>
      </c>
      <c r="J13" s="254"/>
      <c r="K13" s="252"/>
      <c r="L13" s="252"/>
      <c r="M13" s="252"/>
      <c r="N13" s="252"/>
      <c r="O13" s="231" t="str">
        <f>IF('Individual Parcel Estimate'!$AG13&gt;0,"Y","N")</f>
        <v>N</v>
      </c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31">
        <f>IF('Individual Parcel Estimate'!$F13&gt;0,'Individual Parcel Estimate'!C13,"")</f>
        <v>0</v>
      </c>
      <c r="AC13" s="231">
        <f>IF('Individual Parcel Estimate'!$F13&gt;0,'Individual Parcel Estimate'!AC13,"")</f>
        <v>0</v>
      </c>
      <c r="AE13" s="110"/>
      <c r="AF13" s="110"/>
      <c r="AG13" s="110"/>
      <c r="AH13" s="110"/>
    </row>
    <row r="14" spans="1:34" x14ac:dyDescent="0.25">
      <c r="A14" s="231">
        <f>'Individual Parcel Estimate'!A14</f>
        <v>0</v>
      </c>
      <c r="B14" s="231">
        <f>IF('Individual Parcel Estimate'!F14&gt;0,'Individual Parcel Estimate'!B14,"")</f>
        <v>0</v>
      </c>
      <c r="C14" s="231">
        <f>IF('Individual Parcel Estimate'!$F14&gt;0,'Individual Parcel Estimate'!S14,"")</f>
        <v>0</v>
      </c>
      <c r="D14" s="251">
        <f>IF('Individual Parcel Estimate'!$F14&gt;0,'Individual Parcel Estimate'!R14,"")</f>
        <v>0</v>
      </c>
      <c r="E14" s="231">
        <f>IF('Individual Parcel Estimate'!$F14&gt;0,'Individual Parcel Estimate'!D14,"")</f>
        <v>0</v>
      </c>
      <c r="F14" s="252"/>
      <c r="G14" s="231">
        <f>IF('Individual Parcel Estimate'!$F14&gt;0,'Individual Parcel Estimate'!P14,"")</f>
        <v>0</v>
      </c>
      <c r="H14" s="231">
        <f>IF('Individual Parcel Estimate'!$F14&gt;0,'Individual Parcel Estimate'!V14,"")</f>
        <v>0</v>
      </c>
      <c r="I14" s="231">
        <f>IF('Individual Parcel Estimate'!$F14&gt;0,'Individual Parcel Estimate'!T14,"")</f>
        <v>0</v>
      </c>
      <c r="J14" s="254"/>
      <c r="K14" s="252"/>
      <c r="L14" s="252"/>
      <c r="M14" s="252"/>
      <c r="N14" s="252"/>
      <c r="O14" s="231" t="str">
        <f>IF('Individual Parcel Estimate'!$AG14&gt;0,"Y","N")</f>
        <v>N</v>
      </c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31">
        <f>IF('Individual Parcel Estimate'!$F14&gt;0,'Individual Parcel Estimate'!C14,"")</f>
        <v>0</v>
      </c>
      <c r="AC14" s="231">
        <f>IF('Individual Parcel Estimate'!$F14&gt;0,'Individual Parcel Estimate'!AC14,"")</f>
        <v>0</v>
      </c>
      <c r="AE14" s="110"/>
      <c r="AF14" s="110"/>
      <c r="AG14" s="110"/>
      <c r="AH14" s="110"/>
    </row>
    <row r="15" spans="1:34" x14ac:dyDescent="0.25">
      <c r="A15" s="231">
        <f>'Individual Parcel Estimate'!A15</f>
        <v>0</v>
      </c>
      <c r="B15" s="231">
        <f>IF('Individual Parcel Estimate'!F15&gt;0,'Individual Parcel Estimate'!B15,"")</f>
        <v>0</v>
      </c>
      <c r="C15" s="231">
        <f>IF('Individual Parcel Estimate'!$F15&gt;0,'Individual Parcel Estimate'!S15,"")</f>
        <v>0</v>
      </c>
      <c r="D15" s="251">
        <f>IF('Individual Parcel Estimate'!$F15&gt;0,'Individual Parcel Estimate'!R15,"")</f>
        <v>0</v>
      </c>
      <c r="E15" s="231">
        <f>IF('Individual Parcel Estimate'!$F15&gt;0,'Individual Parcel Estimate'!D15,"")</f>
        <v>0</v>
      </c>
      <c r="F15" s="252"/>
      <c r="G15" s="231">
        <f>IF('Individual Parcel Estimate'!$F15&gt;0,'Individual Parcel Estimate'!P15,"")</f>
        <v>0</v>
      </c>
      <c r="H15" s="231">
        <f>IF('Individual Parcel Estimate'!$F15&gt;0,'Individual Parcel Estimate'!V15,"")</f>
        <v>0</v>
      </c>
      <c r="I15" s="231">
        <f>IF('Individual Parcel Estimate'!$F15&gt;0,'Individual Parcel Estimate'!T15,"")</f>
        <v>0</v>
      </c>
      <c r="J15" s="254"/>
      <c r="K15" s="252"/>
      <c r="L15" s="252"/>
      <c r="M15" s="252"/>
      <c r="N15" s="252"/>
      <c r="O15" s="231" t="str">
        <f>IF('Individual Parcel Estimate'!$AG15&gt;0,"Y","N")</f>
        <v>N</v>
      </c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31">
        <f>IF('Individual Parcel Estimate'!$F15&gt;0,'Individual Parcel Estimate'!C15,"")</f>
        <v>0</v>
      </c>
      <c r="AC15" s="231">
        <f>IF('Individual Parcel Estimate'!$F15&gt;0,'Individual Parcel Estimate'!AC15,"")</f>
        <v>0</v>
      </c>
      <c r="AE15" s="110"/>
      <c r="AF15" s="110"/>
      <c r="AG15" s="110"/>
      <c r="AH15" s="110"/>
    </row>
    <row r="16" spans="1:34" x14ac:dyDescent="0.25">
      <c r="A16" s="231">
        <f>'Individual Parcel Estimate'!A16</f>
        <v>0</v>
      </c>
      <c r="B16" s="231">
        <f>IF('Individual Parcel Estimate'!F16&gt;0,'Individual Parcel Estimate'!B16,"")</f>
        <v>0</v>
      </c>
      <c r="C16" s="231">
        <f>IF('Individual Parcel Estimate'!$F16&gt;0,'Individual Parcel Estimate'!S16,"")</f>
        <v>0</v>
      </c>
      <c r="D16" s="251">
        <f>IF('Individual Parcel Estimate'!$F16&gt;0,'Individual Parcel Estimate'!R16,"")</f>
        <v>0</v>
      </c>
      <c r="E16" s="231">
        <f>IF('Individual Parcel Estimate'!$F16&gt;0,'Individual Parcel Estimate'!D16,"")</f>
        <v>0</v>
      </c>
      <c r="F16" s="252"/>
      <c r="G16" s="231">
        <f>IF('Individual Parcel Estimate'!$F16&gt;0,'Individual Parcel Estimate'!P16,"")</f>
        <v>0</v>
      </c>
      <c r="H16" s="231">
        <f>IF('Individual Parcel Estimate'!$F16&gt;0,'Individual Parcel Estimate'!V16,"")</f>
        <v>0</v>
      </c>
      <c r="I16" s="231">
        <f>IF('Individual Parcel Estimate'!$F16&gt;0,'Individual Parcel Estimate'!T16,"")</f>
        <v>0</v>
      </c>
      <c r="J16" s="254"/>
      <c r="K16" s="252"/>
      <c r="L16" s="252"/>
      <c r="M16" s="252"/>
      <c r="N16" s="252"/>
      <c r="O16" s="231" t="str">
        <f>IF('Individual Parcel Estimate'!$AG16&gt;0,"Y","N")</f>
        <v>N</v>
      </c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31">
        <f>IF('Individual Parcel Estimate'!$F16&gt;0,'Individual Parcel Estimate'!C16,"")</f>
        <v>0</v>
      </c>
      <c r="AC16" s="231">
        <f>IF('Individual Parcel Estimate'!$F16&gt;0,'Individual Parcel Estimate'!AC16,"")</f>
        <v>0</v>
      </c>
      <c r="AE16" s="110"/>
      <c r="AF16" s="110"/>
      <c r="AG16" s="110"/>
      <c r="AH16" s="110"/>
    </row>
    <row r="17" spans="1:34" x14ac:dyDescent="0.25">
      <c r="A17" s="231">
        <f>'Individual Parcel Estimate'!A17</f>
        <v>0</v>
      </c>
      <c r="B17" s="231">
        <f>IF('Individual Parcel Estimate'!F17&gt;0,'Individual Parcel Estimate'!B17,"")</f>
        <v>0</v>
      </c>
      <c r="C17" s="231">
        <f>IF('Individual Parcel Estimate'!$F17&gt;0,'Individual Parcel Estimate'!S17,"")</f>
        <v>0</v>
      </c>
      <c r="D17" s="251">
        <f>IF('Individual Parcel Estimate'!$F17&gt;0,'Individual Parcel Estimate'!R17,"")</f>
        <v>0</v>
      </c>
      <c r="E17" s="231">
        <f>IF('Individual Parcel Estimate'!$F17&gt;0,'Individual Parcel Estimate'!D17,"")</f>
        <v>0</v>
      </c>
      <c r="F17" s="252"/>
      <c r="G17" s="231">
        <f>IF('Individual Parcel Estimate'!$F17&gt;0,'Individual Parcel Estimate'!P17,"")</f>
        <v>0</v>
      </c>
      <c r="H17" s="231">
        <f>IF('Individual Parcel Estimate'!$F17&gt;0,'Individual Parcel Estimate'!V17,"")</f>
        <v>0</v>
      </c>
      <c r="I17" s="231">
        <f>IF('Individual Parcel Estimate'!$F17&gt;0,'Individual Parcel Estimate'!T17,"")</f>
        <v>0</v>
      </c>
      <c r="J17" s="254"/>
      <c r="K17" s="252"/>
      <c r="L17" s="252"/>
      <c r="M17" s="252"/>
      <c r="N17" s="252"/>
      <c r="O17" s="231" t="str">
        <f>IF('Individual Parcel Estimate'!$AG17&gt;0,"Y","N")</f>
        <v>N</v>
      </c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31">
        <f>IF('Individual Parcel Estimate'!$F17&gt;0,'Individual Parcel Estimate'!C17,"")</f>
        <v>0</v>
      </c>
      <c r="AC17" s="231">
        <f>IF('Individual Parcel Estimate'!$F17&gt;0,'Individual Parcel Estimate'!AC17,"")</f>
        <v>0</v>
      </c>
      <c r="AE17" s="110"/>
      <c r="AF17" s="110"/>
      <c r="AG17" s="110"/>
      <c r="AH17" s="110"/>
    </row>
    <row r="18" spans="1:34" x14ac:dyDescent="0.25">
      <c r="A18" s="231">
        <f>'Individual Parcel Estimate'!A18</f>
        <v>0</v>
      </c>
      <c r="B18" s="231">
        <f>IF('Individual Parcel Estimate'!F18&gt;0,'Individual Parcel Estimate'!B18,"")</f>
        <v>0</v>
      </c>
      <c r="C18" s="231">
        <f>IF('Individual Parcel Estimate'!$F18&gt;0,'Individual Parcel Estimate'!S18,"")</f>
        <v>0</v>
      </c>
      <c r="D18" s="251">
        <f>IF('Individual Parcel Estimate'!$F18&gt;0,'Individual Parcel Estimate'!R18,"")</f>
        <v>0</v>
      </c>
      <c r="E18" s="231">
        <f>IF('Individual Parcel Estimate'!$F18&gt;0,'Individual Parcel Estimate'!D18,"")</f>
        <v>0</v>
      </c>
      <c r="F18" s="252"/>
      <c r="G18" s="231">
        <f>IF('Individual Parcel Estimate'!$F18&gt;0,'Individual Parcel Estimate'!P18,"")</f>
        <v>0</v>
      </c>
      <c r="H18" s="231">
        <f>IF('Individual Parcel Estimate'!$F18&gt;0,'Individual Parcel Estimate'!V18,"")</f>
        <v>0</v>
      </c>
      <c r="I18" s="231">
        <f>IF('Individual Parcel Estimate'!$F18&gt;0,'Individual Parcel Estimate'!T18,"")</f>
        <v>0</v>
      </c>
      <c r="J18" s="254"/>
      <c r="K18" s="252"/>
      <c r="L18" s="252"/>
      <c r="M18" s="252"/>
      <c r="N18" s="252"/>
      <c r="O18" s="231" t="str">
        <f>IF('Individual Parcel Estimate'!$AG18&gt;0,"Y","N")</f>
        <v>N</v>
      </c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31">
        <f>IF('Individual Parcel Estimate'!$F18&gt;0,'Individual Parcel Estimate'!C18,"")</f>
        <v>0</v>
      </c>
      <c r="AC18" s="231">
        <f>IF('Individual Parcel Estimate'!$F18&gt;0,'Individual Parcel Estimate'!AC18,"")</f>
        <v>0</v>
      </c>
      <c r="AE18" s="110"/>
      <c r="AF18" s="110"/>
      <c r="AG18" s="110"/>
      <c r="AH18" s="110"/>
    </row>
    <row r="19" spans="1:34" x14ac:dyDescent="0.25">
      <c r="A19" s="231">
        <f>'Individual Parcel Estimate'!A19</f>
        <v>0</v>
      </c>
      <c r="B19" s="231">
        <f>IF('Individual Parcel Estimate'!F19&gt;0,'Individual Parcel Estimate'!B19,"")</f>
        <v>0</v>
      </c>
      <c r="C19" s="231">
        <f>IF('Individual Parcel Estimate'!$F19&gt;0,'Individual Parcel Estimate'!S19,"")</f>
        <v>0</v>
      </c>
      <c r="D19" s="251">
        <f>IF('Individual Parcel Estimate'!$F19&gt;0,'Individual Parcel Estimate'!R19,"")</f>
        <v>0</v>
      </c>
      <c r="E19" s="231">
        <f>IF('Individual Parcel Estimate'!$F19&gt;0,'Individual Parcel Estimate'!D19,"")</f>
        <v>0</v>
      </c>
      <c r="F19" s="252"/>
      <c r="G19" s="231">
        <f>IF('Individual Parcel Estimate'!$F19&gt;0,'Individual Parcel Estimate'!P19,"")</f>
        <v>0</v>
      </c>
      <c r="H19" s="231">
        <f>IF('Individual Parcel Estimate'!$F19&gt;0,'Individual Parcel Estimate'!V19,"")</f>
        <v>0</v>
      </c>
      <c r="I19" s="231">
        <f>IF('Individual Parcel Estimate'!$F19&gt;0,'Individual Parcel Estimate'!T19,"")</f>
        <v>0</v>
      </c>
      <c r="J19" s="254"/>
      <c r="K19" s="252"/>
      <c r="L19" s="252"/>
      <c r="M19" s="252"/>
      <c r="N19" s="252"/>
      <c r="O19" s="231" t="str">
        <f>IF('Individual Parcel Estimate'!$AG19&gt;0,"Y","N")</f>
        <v>N</v>
      </c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31">
        <f>IF('Individual Parcel Estimate'!$F19&gt;0,'Individual Parcel Estimate'!C19,"")</f>
        <v>0</v>
      </c>
      <c r="AC19" s="231">
        <f>IF('Individual Parcel Estimate'!$F19&gt;0,'Individual Parcel Estimate'!AC19,"")</f>
        <v>0</v>
      </c>
      <c r="AE19" s="110"/>
      <c r="AF19" s="110"/>
      <c r="AG19" s="110"/>
      <c r="AH19" s="110"/>
    </row>
    <row r="20" spans="1:34" x14ac:dyDescent="0.25">
      <c r="A20" s="231">
        <f>'Individual Parcel Estimate'!A20</f>
        <v>0</v>
      </c>
      <c r="B20" s="231">
        <f>IF('Individual Parcel Estimate'!F20&gt;0,'Individual Parcel Estimate'!B20,"")</f>
        <v>0</v>
      </c>
      <c r="C20" s="231">
        <f>IF('Individual Parcel Estimate'!$F20&gt;0,'Individual Parcel Estimate'!S20,"")</f>
        <v>0</v>
      </c>
      <c r="D20" s="251">
        <f>IF('Individual Parcel Estimate'!$F20&gt;0,'Individual Parcel Estimate'!R20,"")</f>
        <v>0</v>
      </c>
      <c r="E20" s="231">
        <f>IF('Individual Parcel Estimate'!$F20&gt;0,'Individual Parcel Estimate'!D20,"")</f>
        <v>0</v>
      </c>
      <c r="F20" s="252"/>
      <c r="G20" s="231">
        <f>IF('Individual Parcel Estimate'!$F20&gt;0,'Individual Parcel Estimate'!P20,"")</f>
        <v>0</v>
      </c>
      <c r="H20" s="231">
        <f>IF('Individual Parcel Estimate'!$F20&gt;0,'Individual Parcel Estimate'!V20,"")</f>
        <v>0</v>
      </c>
      <c r="I20" s="231">
        <f>IF('Individual Parcel Estimate'!$F20&gt;0,'Individual Parcel Estimate'!T20,"")</f>
        <v>0</v>
      </c>
      <c r="J20" s="254"/>
      <c r="K20" s="252"/>
      <c r="L20" s="252"/>
      <c r="M20" s="252"/>
      <c r="N20" s="252"/>
      <c r="O20" s="231" t="str">
        <f>IF('Individual Parcel Estimate'!$AG20&gt;0,"Y","N")</f>
        <v>N</v>
      </c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31">
        <f>IF('Individual Parcel Estimate'!$F20&gt;0,'Individual Parcel Estimate'!C20,"")</f>
        <v>0</v>
      </c>
      <c r="AC20" s="231">
        <f>IF('Individual Parcel Estimate'!$F20&gt;0,'Individual Parcel Estimate'!AC20,"")</f>
        <v>0</v>
      </c>
      <c r="AE20" s="110"/>
      <c r="AF20" s="110"/>
      <c r="AG20" s="110"/>
      <c r="AH20" s="110"/>
    </row>
    <row r="21" spans="1:34" x14ac:dyDescent="0.25">
      <c r="A21" s="231">
        <f>'Individual Parcel Estimate'!A21</f>
        <v>0</v>
      </c>
      <c r="B21" s="231">
        <f>IF('Individual Parcel Estimate'!F21&gt;0,'Individual Parcel Estimate'!B21,"")</f>
        <v>0</v>
      </c>
      <c r="C21" s="231">
        <f>IF('Individual Parcel Estimate'!$F21&gt;0,'Individual Parcel Estimate'!S21,"")</f>
        <v>0</v>
      </c>
      <c r="D21" s="251">
        <f>IF('Individual Parcel Estimate'!$F21&gt;0,'Individual Parcel Estimate'!R21,"")</f>
        <v>0</v>
      </c>
      <c r="E21" s="231">
        <f>IF('Individual Parcel Estimate'!$F21&gt;0,'Individual Parcel Estimate'!D21,"")</f>
        <v>0</v>
      </c>
      <c r="F21" s="252"/>
      <c r="G21" s="231">
        <f>IF('Individual Parcel Estimate'!$F21&gt;0,'Individual Parcel Estimate'!P21,"")</f>
        <v>0</v>
      </c>
      <c r="H21" s="231">
        <f>IF('Individual Parcel Estimate'!$F21&gt;0,'Individual Parcel Estimate'!V21,"")</f>
        <v>0</v>
      </c>
      <c r="I21" s="231">
        <f>IF('Individual Parcel Estimate'!$F21&gt;0,'Individual Parcel Estimate'!T21,"")</f>
        <v>0</v>
      </c>
      <c r="J21" s="254"/>
      <c r="K21" s="252"/>
      <c r="L21" s="252"/>
      <c r="M21" s="252"/>
      <c r="N21" s="252"/>
      <c r="O21" s="231" t="str">
        <f>IF('Individual Parcel Estimate'!$AG21&gt;0,"Y","N")</f>
        <v>N</v>
      </c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31">
        <f>IF('Individual Parcel Estimate'!$F21&gt;0,'Individual Parcel Estimate'!C21,"")</f>
        <v>0</v>
      </c>
      <c r="AC21" s="231">
        <f>IF('Individual Parcel Estimate'!$F21&gt;0,'Individual Parcel Estimate'!AC21,"")</f>
        <v>0</v>
      </c>
      <c r="AE21" s="110"/>
      <c r="AF21" s="110"/>
      <c r="AG21" s="110"/>
      <c r="AH21" s="110"/>
    </row>
    <row r="22" spans="1:34" x14ac:dyDescent="0.25">
      <c r="A22" s="231">
        <f>'Individual Parcel Estimate'!A22</f>
        <v>0</v>
      </c>
      <c r="B22" s="231">
        <f>IF('Individual Parcel Estimate'!F22&gt;0,'Individual Parcel Estimate'!B22,"")</f>
        <v>0</v>
      </c>
      <c r="C22" s="231">
        <f>IF('Individual Parcel Estimate'!$F22&gt;0,'Individual Parcel Estimate'!S22,"")</f>
        <v>0</v>
      </c>
      <c r="D22" s="251">
        <f>IF('Individual Parcel Estimate'!$F22&gt;0,'Individual Parcel Estimate'!R22,"")</f>
        <v>0</v>
      </c>
      <c r="E22" s="231">
        <f>IF('Individual Parcel Estimate'!$F22&gt;0,'Individual Parcel Estimate'!D22,"")</f>
        <v>0</v>
      </c>
      <c r="F22" s="252"/>
      <c r="G22" s="231">
        <f>IF('Individual Parcel Estimate'!$F22&gt;0,'Individual Parcel Estimate'!P22,"")</f>
        <v>0</v>
      </c>
      <c r="H22" s="231">
        <f>IF('Individual Parcel Estimate'!$F22&gt;0,'Individual Parcel Estimate'!V22,"")</f>
        <v>0</v>
      </c>
      <c r="I22" s="231">
        <f>IF('Individual Parcel Estimate'!$F22&gt;0,'Individual Parcel Estimate'!T22,"")</f>
        <v>0</v>
      </c>
      <c r="J22" s="254"/>
      <c r="K22" s="252"/>
      <c r="L22" s="252"/>
      <c r="M22" s="252"/>
      <c r="N22" s="252"/>
      <c r="O22" s="231" t="str">
        <f>IF('Individual Parcel Estimate'!$AG22&gt;0,"Y","N")</f>
        <v>N</v>
      </c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31">
        <f>IF('Individual Parcel Estimate'!$F22&gt;0,'Individual Parcel Estimate'!C22,"")</f>
        <v>0</v>
      </c>
      <c r="AC22" s="231">
        <f>IF('Individual Parcel Estimate'!$F22&gt;0,'Individual Parcel Estimate'!AC22,"")</f>
        <v>0</v>
      </c>
      <c r="AE22" s="110"/>
      <c r="AF22" s="110"/>
      <c r="AG22" s="110"/>
      <c r="AH22" s="110"/>
    </row>
    <row r="23" spans="1:34" x14ac:dyDescent="0.25">
      <c r="A23" s="231">
        <f>'Individual Parcel Estimate'!A23</f>
        <v>0</v>
      </c>
      <c r="B23" s="231">
        <f>IF('Individual Parcel Estimate'!F23&gt;0,'Individual Parcel Estimate'!B23,"")</f>
        <v>0</v>
      </c>
      <c r="C23" s="231">
        <f>IF('Individual Parcel Estimate'!$F23&gt;0,'Individual Parcel Estimate'!S23,"")</f>
        <v>0</v>
      </c>
      <c r="D23" s="251">
        <f>IF('Individual Parcel Estimate'!$F23&gt;0,'Individual Parcel Estimate'!R23,"")</f>
        <v>0</v>
      </c>
      <c r="E23" s="231">
        <f>IF('Individual Parcel Estimate'!$F23&gt;0,'Individual Parcel Estimate'!D23,"")</f>
        <v>0</v>
      </c>
      <c r="F23" s="252"/>
      <c r="G23" s="231">
        <f>IF('Individual Parcel Estimate'!$F23&gt;0,'Individual Parcel Estimate'!P23,"")</f>
        <v>0</v>
      </c>
      <c r="H23" s="231">
        <f>IF('Individual Parcel Estimate'!$F23&gt;0,'Individual Parcel Estimate'!V23,"")</f>
        <v>0</v>
      </c>
      <c r="I23" s="231">
        <f>IF('Individual Parcel Estimate'!$F23&gt;0,'Individual Parcel Estimate'!T23,"")</f>
        <v>0</v>
      </c>
      <c r="J23" s="254"/>
      <c r="K23" s="252"/>
      <c r="L23" s="252"/>
      <c r="M23" s="252"/>
      <c r="N23" s="252"/>
      <c r="O23" s="231" t="str">
        <f>IF('Individual Parcel Estimate'!$AG23&gt;0,"Y","N")</f>
        <v>N</v>
      </c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31">
        <f>IF('Individual Parcel Estimate'!$F23&gt;0,'Individual Parcel Estimate'!C23,"")</f>
        <v>0</v>
      </c>
      <c r="AC23" s="231">
        <f>IF('Individual Parcel Estimate'!$F23&gt;0,'Individual Parcel Estimate'!AC23,"")</f>
        <v>0</v>
      </c>
      <c r="AE23" s="110"/>
      <c r="AF23" s="110"/>
      <c r="AG23" s="110"/>
      <c r="AH23" s="110"/>
    </row>
    <row r="24" spans="1:34" x14ac:dyDescent="0.25">
      <c r="A24" s="231">
        <f>'Individual Parcel Estimate'!A24</f>
        <v>0</v>
      </c>
      <c r="B24" s="231">
        <f>IF('Individual Parcel Estimate'!F24&gt;0,'Individual Parcel Estimate'!B24,"")</f>
        <v>0</v>
      </c>
      <c r="C24" s="231">
        <f>IF('Individual Parcel Estimate'!$F24&gt;0,'Individual Parcel Estimate'!S24,"")</f>
        <v>0</v>
      </c>
      <c r="D24" s="251">
        <f>IF('Individual Parcel Estimate'!$F24&gt;0,'Individual Parcel Estimate'!R24,"")</f>
        <v>0</v>
      </c>
      <c r="E24" s="231">
        <f>IF('Individual Parcel Estimate'!$F24&gt;0,'Individual Parcel Estimate'!D24,"")</f>
        <v>0</v>
      </c>
      <c r="F24" s="252"/>
      <c r="G24" s="231">
        <f>IF('Individual Parcel Estimate'!$F24&gt;0,'Individual Parcel Estimate'!P24,"")</f>
        <v>0</v>
      </c>
      <c r="H24" s="231">
        <f>IF('Individual Parcel Estimate'!$F24&gt;0,'Individual Parcel Estimate'!V24,"")</f>
        <v>0</v>
      </c>
      <c r="I24" s="231">
        <f>IF('Individual Parcel Estimate'!$F24&gt;0,'Individual Parcel Estimate'!T24,"")</f>
        <v>0</v>
      </c>
      <c r="J24" s="254"/>
      <c r="K24" s="252"/>
      <c r="L24" s="252"/>
      <c r="M24" s="252"/>
      <c r="N24" s="252"/>
      <c r="O24" s="231" t="str">
        <f>IF('Individual Parcel Estimate'!$AG24&gt;0,"Y","N")</f>
        <v>N</v>
      </c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31">
        <f>IF('Individual Parcel Estimate'!$F24&gt;0,'Individual Parcel Estimate'!C24,"")</f>
        <v>0</v>
      </c>
      <c r="AC24" s="231">
        <f>IF('Individual Parcel Estimate'!$F24&gt;0,'Individual Parcel Estimate'!AC24,"")</f>
        <v>0</v>
      </c>
      <c r="AE24" s="110"/>
      <c r="AF24" s="110"/>
      <c r="AG24" s="110"/>
      <c r="AH24" s="110"/>
    </row>
    <row r="25" spans="1:34" x14ac:dyDescent="0.25">
      <c r="A25" s="231">
        <f>'Individual Parcel Estimate'!A25</f>
        <v>0</v>
      </c>
      <c r="B25" s="231">
        <f>IF('Individual Parcel Estimate'!F25&gt;0,'Individual Parcel Estimate'!B25,"")</f>
        <v>0</v>
      </c>
      <c r="C25" s="231">
        <f>IF('Individual Parcel Estimate'!$F25&gt;0,'Individual Parcel Estimate'!S25,"")</f>
        <v>0</v>
      </c>
      <c r="D25" s="251">
        <f>IF('Individual Parcel Estimate'!$F25&gt;0,'Individual Parcel Estimate'!R25,"")</f>
        <v>0</v>
      </c>
      <c r="E25" s="231">
        <f>IF('Individual Parcel Estimate'!$F25&gt;0,'Individual Parcel Estimate'!D25,"")</f>
        <v>0</v>
      </c>
      <c r="F25" s="252"/>
      <c r="G25" s="231">
        <f>IF('Individual Parcel Estimate'!$F25&gt;0,'Individual Parcel Estimate'!P25,"")</f>
        <v>0</v>
      </c>
      <c r="H25" s="231">
        <f>IF('Individual Parcel Estimate'!$F25&gt;0,'Individual Parcel Estimate'!V25,"")</f>
        <v>0</v>
      </c>
      <c r="I25" s="231">
        <f>IF('Individual Parcel Estimate'!$F25&gt;0,'Individual Parcel Estimate'!T25,"")</f>
        <v>0</v>
      </c>
      <c r="J25" s="254"/>
      <c r="K25" s="252"/>
      <c r="L25" s="252"/>
      <c r="M25" s="252"/>
      <c r="N25" s="252"/>
      <c r="O25" s="231" t="str">
        <f>IF('Individual Parcel Estimate'!$AG25&gt;0,"Y","N")</f>
        <v>N</v>
      </c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31">
        <f>IF('Individual Parcel Estimate'!$F25&gt;0,'Individual Parcel Estimate'!C25,"")</f>
        <v>0</v>
      </c>
      <c r="AC25" s="231">
        <f>IF('Individual Parcel Estimate'!$F25&gt;0,'Individual Parcel Estimate'!AC25,"")</f>
        <v>0</v>
      </c>
      <c r="AE25" s="110"/>
      <c r="AF25" s="110"/>
      <c r="AG25" s="110"/>
      <c r="AH25" s="110"/>
    </row>
    <row r="26" spans="1:34" x14ac:dyDescent="0.25">
      <c r="A26" s="231">
        <f>'Individual Parcel Estimate'!A26</f>
        <v>0</v>
      </c>
      <c r="B26" s="231">
        <f>IF('Individual Parcel Estimate'!F26&gt;0,'Individual Parcel Estimate'!B26,"")</f>
        <v>0</v>
      </c>
      <c r="C26" s="231">
        <f>IF('Individual Parcel Estimate'!$F26&gt;0,'Individual Parcel Estimate'!S26,"")</f>
        <v>0</v>
      </c>
      <c r="D26" s="251">
        <f>IF('Individual Parcel Estimate'!$F26&gt;0,'Individual Parcel Estimate'!R26,"")</f>
        <v>0</v>
      </c>
      <c r="E26" s="231">
        <f>IF('Individual Parcel Estimate'!$F26&gt;0,'Individual Parcel Estimate'!D26,"")</f>
        <v>0</v>
      </c>
      <c r="F26" s="252"/>
      <c r="G26" s="231">
        <f>IF('Individual Parcel Estimate'!$F26&gt;0,'Individual Parcel Estimate'!P26,"")</f>
        <v>0</v>
      </c>
      <c r="H26" s="231">
        <f>IF('Individual Parcel Estimate'!$F26&gt;0,'Individual Parcel Estimate'!V26,"")</f>
        <v>0</v>
      </c>
      <c r="I26" s="231">
        <f>IF('Individual Parcel Estimate'!$F26&gt;0,'Individual Parcel Estimate'!T26,"")</f>
        <v>0</v>
      </c>
      <c r="J26" s="254"/>
      <c r="K26" s="252"/>
      <c r="L26" s="252"/>
      <c r="M26" s="252"/>
      <c r="N26" s="252"/>
      <c r="O26" s="231" t="str">
        <f>IF('Individual Parcel Estimate'!$AG26&gt;0,"Y","N")</f>
        <v>N</v>
      </c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31">
        <f>IF('Individual Parcel Estimate'!$F26&gt;0,'Individual Parcel Estimate'!C26,"")</f>
        <v>0</v>
      </c>
      <c r="AC26" s="231">
        <f>IF('Individual Parcel Estimate'!$F26&gt;0,'Individual Parcel Estimate'!AC26,"")</f>
        <v>0</v>
      </c>
      <c r="AE26" s="110"/>
      <c r="AF26" s="110"/>
      <c r="AG26" s="110"/>
      <c r="AH26" s="110"/>
    </row>
    <row r="27" spans="1:34" x14ac:dyDescent="0.25">
      <c r="A27" s="231">
        <f>'Individual Parcel Estimate'!A27</f>
        <v>0</v>
      </c>
      <c r="B27" s="231">
        <f>IF('Individual Parcel Estimate'!F27&gt;0,'Individual Parcel Estimate'!B27,"")</f>
        <v>0</v>
      </c>
      <c r="C27" s="231">
        <f>IF('Individual Parcel Estimate'!$F27&gt;0,'Individual Parcel Estimate'!S27,"")</f>
        <v>0</v>
      </c>
      <c r="D27" s="251">
        <f>IF('Individual Parcel Estimate'!$F27&gt;0,'Individual Parcel Estimate'!R27,"")</f>
        <v>0</v>
      </c>
      <c r="E27" s="231">
        <f>IF('Individual Parcel Estimate'!$F27&gt;0,'Individual Parcel Estimate'!D27,"")</f>
        <v>0</v>
      </c>
      <c r="F27" s="252"/>
      <c r="G27" s="231">
        <f>IF('Individual Parcel Estimate'!$F27&gt;0,'Individual Parcel Estimate'!P27,"")</f>
        <v>0</v>
      </c>
      <c r="H27" s="231">
        <f>IF('Individual Parcel Estimate'!$F27&gt;0,'Individual Parcel Estimate'!V27,"")</f>
        <v>0</v>
      </c>
      <c r="I27" s="231">
        <f>IF('Individual Parcel Estimate'!$F27&gt;0,'Individual Parcel Estimate'!T27,"")</f>
        <v>0</v>
      </c>
      <c r="J27" s="254"/>
      <c r="K27" s="252"/>
      <c r="L27" s="252"/>
      <c r="M27" s="252"/>
      <c r="N27" s="252"/>
      <c r="O27" s="231" t="str">
        <f>IF('Individual Parcel Estimate'!$AG27&gt;0,"Y","N")</f>
        <v>N</v>
      </c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31">
        <f>IF('Individual Parcel Estimate'!$F27&gt;0,'Individual Parcel Estimate'!C27,"")</f>
        <v>0</v>
      </c>
      <c r="AC27" s="231">
        <f>IF('Individual Parcel Estimate'!$F27&gt;0,'Individual Parcel Estimate'!AC27,"")</f>
        <v>0</v>
      </c>
      <c r="AE27" s="110"/>
      <c r="AF27" s="110"/>
      <c r="AG27" s="110"/>
      <c r="AH27" s="110"/>
    </row>
    <row r="28" spans="1:34" x14ac:dyDescent="0.25">
      <c r="A28" s="231">
        <f>'Individual Parcel Estimate'!A28</f>
        <v>0</v>
      </c>
      <c r="B28" s="231">
        <f>IF('Individual Parcel Estimate'!F28&gt;0,'Individual Parcel Estimate'!B28,"")</f>
        <v>0</v>
      </c>
      <c r="C28" s="231">
        <f>IF('Individual Parcel Estimate'!$F28&gt;0,'Individual Parcel Estimate'!S28,"")</f>
        <v>0</v>
      </c>
      <c r="D28" s="251">
        <f>IF('Individual Parcel Estimate'!$F28&gt;0,'Individual Parcel Estimate'!R28,"")</f>
        <v>0</v>
      </c>
      <c r="E28" s="231">
        <f>IF('Individual Parcel Estimate'!$F28&gt;0,'Individual Parcel Estimate'!D28,"")</f>
        <v>0</v>
      </c>
      <c r="F28" s="252"/>
      <c r="G28" s="231">
        <f>IF('Individual Parcel Estimate'!$F28&gt;0,'Individual Parcel Estimate'!P28,"")</f>
        <v>0</v>
      </c>
      <c r="H28" s="231">
        <f>IF('Individual Parcel Estimate'!$F28&gt;0,'Individual Parcel Estimate'!V28,"")</f>
        <v>0</v>
      </c>
      <c r="I28" s="231">
        <f>IF('Individual Parcel Estimate'!$F28&gt;0,'Individual Parcel Estimate'!T28,"")</f>
        <v>0</v>
      </c>
      <c r="J28" s="254"/>
      <c r="K28" s="252"/>
      <c r="L28" s="252"/>
      <c r="M28" s="252"/>
      <c r="N28" s="252"/>
      <c r="O28" s="231" t="str">
        <f>IF('Individual Parcel Estimate'!$AG28&gt;0,"Y","N")</f>
        <v>N</v>
      </c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31">
        <f>IF('Individual Parcel Estimate'!$F28&gt;0,'Individual Parcel Estimate'!C28,"")</f>
        <v>0</v>
      </c>
      <c r="AC28" s="231">
        <f>IF('Individual Parcel Estimate'!$F28&gt;0,'Individual Parcel Estimate'!AC28,"")</f>
        <v>0</v>
      </c>
      <c r="AE28" s="110"/>
      <c r="AF28" s="110"/>
      <c r="AG28" s="110"/>
      <c r="AH28" s="110"/>
    </row>
    <row r="29" spans="1:34" x14ac:dyDescent="0.25">
      <c r="A29" s="231">
        <f>'Individual Parcel Estimate'!A29</f>
        <v>0</v>
      </c>
      <c r="B29" s="231">
        <f>IF('Individual Parcel Estimate'!F29&gt;0,'Individual Parcel Estimate'!B29,"")</f>
        <v>0</v>
      </c>
      <c r="C29" s="231">
        <f>IF('Individual Parcel Estimate'!$F29&gt;0,'Individual Parcel Estimate'!S29,"")</f>
        <v>0</v>
      </c>
      <c r="D29" s="251">
        <f>IF('Individual Parcel Estimate'!$F29&gt;0,'Individual Parcel Estimate'!R29,"")</f>
        <v>0</v>
      </c>
      <c r="E29" s="231">
        <f>IF('Individual Parcel Estimate'!$F29&gt;0,'Individual Parcel Estimate'!D29,"")</f>
        <v>0</v>
      </c>
      <c r="F29" s="252"/>
      <c r="G29" s="231">
        <f>IF('Individual Parcel Estimate'!$F29&gt;0,'Individual Parcel Estimate'!P29,"")</f>
        <v>0</v>
      </c>
      <c r="H29" s="231">
        <f>IF('Individual Parcel Estimate'!$F29&gt;0,'Individual Parcel Estimate'!V29,"")</f>
        <v>0</v>
      </c>
      <c r="I29" s="231">
        <f>IF('Individual Parcel Estimate'!$F29&gt;0,'Individual Parcel Estimate'!T29,"")</f>
        <v>0</v>
      </c>
      <c r="J29" s="254"/>
      <c r="K29" s="252"/>
      <c r="L29" s="252"/>
      <c r="M29" s="252"/>
      <c r="N29" s="252"/>
      <c r="O29" s="231" t="str">
        <f>IF('Individual Parcel Estimate'!$AG29&gt;0,"Y","N")</f>
        <v>N</v>
      </c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31">
        <f>IF('Individual Parcel Estimate'!$F29&gt;0,'Individual Parcel Estimate'!C29,"")</f>
        <v>0</v>
      </c>
      <c r="AC29" s="231">
        <f>IF('Individual Parcel Estimate'!$F29&gt;0,'Individual Parcel Estimate'!AC29,"")</f>
        <v>0</v>
      </c>
      <c r="AE29" s="110"/>
      <c r="AF29" s="110"/>
      <c r="AG29" s="110"/>
      <c r="AH29" s="110"/>
    </row>
    <row r="30" spans="1:34" x14ac:dyDescent="0.25">
      <c r="A30" s="231">
        <f>'Individual Parcel Estimate'!A30</f>
        <v>0</v>
      </c>
      <c r="B30" s="231">
        <f>IF('Individual Parcel Estimate'!F30&gt;0,'Individual Parcel Estimate'!B30,"")</f>
        <v>0</v>
      </c>
      <c r="C30" s="231">
        <f>IF('Individual Parcel Estimate'!$F30&gt;0,'Individual Parcel Estimate'!S30,"")</f>
        <v>0</v>
      </c>
      <c r="D30" s="251">
        <f>IF('Individual Parcel Estimate'!$F30&gt;0,'Individual Parcel Estimate'!R30,"")</f>
        <v>0</v>
      </c>
      <c r="E30" s="231">
        <f>IF('Individual Parcel Estimate'!$F30&gt;0,'Individual Parcel Estimate'!D30,"")</f>
        <v>0</v>
      </c>
      <c r="F30" s="252"/>
      <c r="G30" s="231">
        <f>IF('Individual Parcel Estimate'!$F30&gt;0,'Individual Parcel Estimate'!P30,"")</f>
        <v>0</v>
      </c>
      <c r="H30" s="231">
        <f>IF('Individual Parcel Estimate'!$F30&gt;0,'Individual Parcel Estimate'!V30,"")</f>
        <v>0</v>
      </c>
      <c r="I30" s="231">
        <f>IF('Individual Parcel Estimate'!$F30&gt;0,'Individual Parcel Estimate'!T30,"")</f>
        <v>0</v>
      </c>
      <c r="J30" s="254"/>
      <c r="K30" s="252"/>
      <c r="L30" s="252"/>
      <c r="M30" s="252"/>
      <c r="N30" s="252"/>
      <c r="O30" s="231" t="str">
        <f>IF('Individual Parcel Estimate'!$AG30&gt;0,"Y","N")</f>
        <v>N</v>
      </c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31">
        <f>IF('Individual Parcel Estimate'!$F30&gt;0,'Individual Parcel Estimate'!C30,"")</f>
        <v>0</v>
      </c>
      <c r="AC30" s="231">
        <f>IF('Individual Parcel Estimate'!$F30&gt;0,'Individual Parcel Estimate'!AC30,"")</f>
        <v>0</v>
      </c>
      <c r="AE30" s="110"/>
      <c r="AF30" s="110"/>
      <c r="AG30" s="110"/>
      <c r="AH30" s="110"/>
    </row>
    <row r="31" spans="1:34" x14ac:dyDescent="0.25">
      <c r="A31" s="231">
        <f>'Individual Parcel Estimate'!A31</f>
        <v>0</v>
      </c>
      <c r="B31" s="231">
        <f>IF('Individual Parcel Estimate'!F31&gt;0,'Individual Parcel Estimate'!B31,"")</f>
        <v>0</v>
      </c>
      <c r="C31" s="231">
        <f>IF('Individual Parcel Estimate'!$F31&gt;0,'Individual Parcel Estimate'!S31,"")</f>
        <v>0</v>
      </c>
      <c r="D31" s="251">
        <f>IF('Individual Parcel Estimate'!$F31&gt;0,'Individual Parcel Estimate'!R31,"")</f>
        <v>0</v>
      </c>
      <c r="E31" s="231">
        <f>IF('Individual Parcel Estimate'!$F31&gt;0,'Individual Parcel Estimate'!D31,"")</f>
        <v>0</v>
      </c>
      <c r="F31" s="252"/>
      <c r="G31" s="231">
        <f>IF('Individual Parcel Estimate'!$F31&gt;0,'Individual Parcel Estimate'!P31,"")</f>
        <v>0</v>
      </c>
      <c r="H31" s="231">
        <f>IF('Individual Parcel Estimate'!$F31&gt;0,'Individual Parcel Estimate'!V31,"")</f>
        <v>0</v>
      </c>
      <c r="I31" s="231">
        <f>IF('Individual Parcel Estimate'!$F31&gt;0,'Individual Parcel Estimate'!T31,"")</f>
        <v>0</v>
      </c>
      <c r="J31" s="254"/>
      <c r="K31" s="252"/>
      <c r="L31" s="252"/>
      <c r="M31" s="252"/>
      <c r="N31" s="252"/>
      <c r="O31" s="231" t="str">
        <f>IF('Individual Parcel Estimate'!$AG31&gt;0,"Y","N")</f>
        <v>N</v>
      </c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31">
        <f>IF('Individual Parcel Estimate'!$F31&gt;0,'Individual Parcel Estimate'!C31,"")</f>
        <v>0</v>
      </c>
      <c r="AC31" s="231">
        <f>IF('Individual Parcel Estimate'!$F31&gt;0,'Individual Parcel Estimate'!AC31,"")</f>
        <v>0</v>
      </c>
      <c r="AE31" s="110"/>
      <c r="AF31" s="110"/>
      <c r="AG31" s="110"/>
      <c r="AH31" s="110"/>
    </row>
    <row r="32" spans="1:34" x14ac:dyDescent="0.25">
      <c r="A32" s="231">
        <f>'Individual Parcel Estimate'!A32</f>
        <v>0</v>
      </c>
      <c r="B32" s="231">
        <f>IF('Individual Parcel Estimate'!F32&gt;0,'Individual Parcel Estimate'!B32,"")</f>
        <v>0</v>
      </c>
      <c r="C32" s="231">
        <f>IF('Individual Parcel Estimate'!$F32&gt;0,'Individual Parcel Estimate'!S32,"")</f>
        <v>0</v>
      </c>
      <c r="D32" s="251">
        <f>IF('Individual Parcel Estimate'!$F32&gt;0,'Individual Parcel Estimate'!R32,"")</f>
        <v>0</v>
      </c>
      <c r="E32" s="231">
        <f>IF('Individual Parcel Estimate'!$F32&gt;0,'Individual Parcel Estimate'!D32,"")</f>
        <v>0</v>
      </c>
      <c r="F32" s="252"/>
      <c r="G32" s="231">
        <f>IF('Individual Parcel Estimate'!$F32&gt;0,'Individual Parcel Estimate'!P32,"")</f>
        <v>0</v>
      </c>
      <c r="H32" s="231">
        <f>IF('Individual Parcel Estimate'!$F32&gt;0,'Individual Parcel Estimate'!V32,"")</f>
        <v>0</v>
      </c>
      <c r="I32" s="231">
        <f>IF('Individual Parcel Estimate'!$F32&gt;0,'Individual Parcel Estimate'!T32,"")</f>
        <v>0</v>
      </c>
      <c r="J32" s="254"/>
      <c r="K32" s="252"/>
      <c r="L32" s="252"/>
      <c r="M32" s="252"/>
      <c r="N32" s="252"/>
      <c r="O32" s="231" t="str">
        <f>IF('Individual Parcel Estimate'!$AG32&gt;0,"Y","N")</f>
        <v>N</v>
      </c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31">
        <f>IF('Individual Parcel Estimate'!$F32&gt;0,'Individual Parcel Estimate'!C32,"")</f>
        <v>0</v>
      </c>
      <c r="AC32" s="231">
        <f>IF('Individual Parcel Estimate'!$F32&gt;0,'Individual Parcel Estimate'!AC32,"")</f>
        <v>0</v>
      </c>
      <c r="AE32" s="110"/>
      <c r="AF32" s="110"/>
      <c r="AG32" s="110"/>
      <c r="AH32" s="110"/>
    </row>
    <row r="33" spans="1:34" x14ac:dyDescent="0.25">
      <c r="A33" s="231">
        <f>'Individual Parcel Estimate'!A33</f>
        <v>0</v>
      </c>
      <c r="B33" s="231">
        <f>IF('Individual Parcel Estimate'!F33&gt;0,'Individual Parcel Estimate'!B33,"")</f>
        <v>0</v>
      </c>
      <c r="C33" s="231">
        <f>IF('Individual Parcel Estimate'!$F33&gt;0,'Individual Parcel Estimate'!S33,"")</f>
        <v>0</v>
      </c>
      <c r="D33" s="251">
        <f>IF('Individual Parcel Estimate'!$F33&gt;0,'Individual Parcel Estimate'!R33,"")</f>
        <v>0</v>
      </c>
      <c r="E33" s="231">
        <f>IF('Individual Parcel Estimate'!$F33&gt;0,'Individual Parcel Estimate'!D33,"")</f>
        <v>0</v>
      </c>
      <c r="F33" s="252"/>
      <c r="G33" s="231">
        <f>IF('Individual Parcel Estimate'!$F33&gt;0,'Individual Parcel Estimate'!P33,"")</f>
        <v>0</v>
      </c>
      <c r="H33" s="231">
        <f>IF('Individual Parcel Estimate'!$F33&gt;0,'Individual Parcel Estimate'!V33,"")</f>
        <v>0</v>
      </c>
      <c r="I33" s="231">
        <f>IF('Individual Parcel Estimate'!$F33&gt;0,'Individual Parcel Estimate'!T33,"")</f>
        <v>0</v>
      </c>
      <c r="J33" s="254"/>
      <c r="K33" s="252"/>
      <c r="L33" s="252"/>
      <c r="M33" s="252"/>
      <c r="N33" s="252"/>
      <c r="O33" s="231" t="str">
        <f>IF('Individual Parcel Estimate'!$AG33&gt;0,"Y","N")</f>
        <v>N</v>
      </c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31">
        <f>IF('Individual Parcel Estimate'!$F33&gt;0,'Individual Parcel Estimate'!C33,"")</f>
        <v>0</v>
      </c>
      <c r="AC33" s="231">
        <f>IF('Individual Parcel Estimate'!$F33&gt;0,'Individual Parcel Estimate'!AC33,"")</f>
        <v>0</v>
      </c>
      <c r="AE33" s="110"/>
      <c r="AF33" s="110"/>
      <c r="AG33" s="110"/>
      <c r="AH33" s="110"/>
    </row>
    <row r="34" spans="1:34" x14ac:dyDescent="0.25">
      <c r="A34" s="231">
        <f>'Individual Parcel Estimate'!A34</f>
        <v>0</v>
      </c>
      <c r="B34" s="231">
        <f>IF('Individual Parcel Estimate'!F34&gt;0,'Individual Parcel Estimate'!B34,"")</f>
        <v>0</v>
      </c>
      <c r="C34" s="231">
        <f>IF('Individual Parcel Estimate'!$F34&gt;0,'Individual Parcel Estimate'!S34,"")</f>
        <v>0</v>
      </c>
      <c r="D34" s="251">
        <f>IF('Individual Parcel Estimate'!$F34&gt;0,'Individual Parcel Estimate'!R34,"")</f>
        <v>0</v>
      </c>
      <c r="E34" s="231">
        <f>IF('Individual Parcel Estimate'!$F34&gt;0,'Individual Parcel Estimate'!D34,"")</f>
        <v>0</v>
      </c>
      <c r="F34" s="252"/>
      <c r="G34" s="231">
        <f>IF('Individual Parcel Estimate'!$F34&gt;0,'Individual Parcel Estimate'!P34,"")</f>
        <v>0</v>
      </c>
      <c r="H34" s="231">
        <f>IF('Individual Parcel Estimate'!$F34&gt;0,'Individual Parcel Estimate'!V34,"")</f>
        <v>0</v>
      </c>
      <c r="I34" s="231">
        <f>IF('Individual Parcel Estimate'!$F34&gt;0,'Individual Parcel Estimate'!T34,"")</f>
        <v>0</v>
      </c>
      <c r="J34" s="254"/>
      <c r="K34" s="252"/>
      <c r="L34" s="252"/>
      <c r="M34" s="252"/>
      <c r="N34" s="252"/>
      <c r="O34" s="231" t="str">
        <f>IF('Individual Parcel Estimate'!$AG34&gt;0,"Y","N")</f>
        <v>N</v>
      </c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31">
        <f>IF('Individual Parcel Estimate'!$F34&gt;0,'Individual Parcel Estimate'!C34,"")</f>
        <v>0</v>
      </c>
      <c r="AC34" s="231">
        <f>IF('Individual Parcel Estimate'!$F34&gt;0,'Individual Parcel Estimate'!AC34,"")</f>
        <v>0</v>
      </c>
      <c r="AE34" s="110"/>
      <c r="AF34" s="110"/>
      <c r="AG34" s="110"/>
      <c r="AH34" s="110"/>
    </row>
    <row r="35" spans="1:34" x14ac:dyDescent="0.25">
      <c r="A35" s="231">
        <f>'Individual Parcel Estimate'!A35</f>
        <v>0</v>
      </c>
      <c r="B35" s="231">
        <f>IF('Individual Parcel Estimate'!F35&gt;0,'Individual Parcel Estimate'!B35,"")</f>
        <v>0</v>
      </c>
      <c r="C35" s="231">
        <f>IF('Individual Parcel Estimate'!$F35&gt;0,'Individual Parcel Estimate'!S35,"")</f>
        <v>0</v>
      </c>
      <c r="D35" s="251">
        <f>IF('Individual Parcel Estimate'!$F35&gt;0,'Individual Parcel Estimate'!R35,"")</f>
        <v>0</v>
      </c>
      <c r="E35" s="231">
        <f>IF('Individual Parcel Estimate'!$F35&gt;0,'Individual Parcel Estimate'!D35,"")</f>
        <v>0</v>
      </c>
      <c r="F35" s="252"/>
      <c r="G35" s="231">
        <f>IF('Individual Parcel Estimate'!$F35&gt;0,'Individual Parcel Estimate'!P35,"")</f>
        <v>0</v>
      </c>
      <c r="H35" s="231">
        <f>IF('Individual Parcel Estimate'!$F35&gt;0,'Individual Parcel Estimate'!V35,"")</f>
        <v>0</v>
      </c>
      <c r="I35" s="231">
        <f>IF('Individual Parcel Estimate'!$F35&gt;0,'Individual Parcel Estimate'!T35,"")</f>
        <v>0</v>
      </c>
      <c r="J35" s="254"/>
      <c r="K35" s="252"/>
      <c r="L35" s="252"/>
      <c r="M35" s="252"/>
      <c r="N35" s="252"/>
      <c r="O35" s="231" t="str">
        <f>IF('Individual Parcel Estimate'!$AG35&gt;0,"Y","N")</f>
        <v>N</v>
      </c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31">
        <f>IF('Individual Parcel Estimate'!$F35&gt;0,'Individual Parcel Estimate'!C35,"")</f>
        <v>0</v>
      </c>
      <c r="AC35" s="231">
        <f>IF('Individual Parcel Estimate'!$F35&gt;0,'Individual Parcel Estimate'!AC35,"")</f>
        <v>0</v>
      </c>
      <c r="AE35" s="110"/>
      <c r="AF35" s="110"/>
      <c r="AG35" s="110"/>
      <c r="AH35" s="110"/>
    </row>
    <row r="36" spans="1:34" x14ac:dyDescent="0.25">
      <c r="A36" s="231">
        <f>'Individual Parcel Estimate'!A36</f>
        <v>0</v>
      </c>
      <c r="B36" s="231">
        <f>IF('Individual Parcel Estimate'!F36&gt;0,'Individual Parcel Estimate'!B36,"")</f>
        <v>0</v>
      </c>
      <c r="C36" s="231">
        <f>IF('Individual Parcel Estimate'!$F36&gt;0,'Individual Parcel Estimate'!S36,"")</f>
        <v>0</v>
      </c>
      <c r="D36" s="251">
        <f>IF('Individual Parcel Estimate'!$F36&gt;0,'Individual Parcel Estimate'!R36,"")</f>
        <v>0</v>
      </c>
      <c r="E36" s="231">
        <f>IF('Individual Parcel Estimate'!$F36&gt;0,'Individual Parcel Estimate'!D36,"")</f>
        <v>0</v>
      </c>
      <c r="F36" s="252"/>
      <c r="G36" s="231">
        <f>IF('Individual Parcel Estimate'!$F36&gt;0,'Individual Parcel Estimate'!P36,"")</f>
        <v>0</v>
      </c>
      <c r="H36" s="231">
        <f>IF('Individual Parcel Estimate'!$F36&gt;0,'Individual Parcel Estimate'!V36,"")</f>
        <v>0</v>
      </c>
      <c r="I36" s="231">
        <f>IF('Individual Parcel Estimate'!$F36&gt;0,'Individual Parcel Estimate'!T36,"")</f>
        <v>0</v>
      </c>
      <c r="J36" s="254"/>
      <c r="K36" s="252"/>
      <c r="L36" s="252"/>
      <c r="M36" s="252"/>
      <c r="N36" s="252"/>
      <c r="O36" s="231" t="str">
        <f>IF('Individual Parcel Estimate'!$AG36&gt;0,"Y","N")</f>
        <v>N</v>
      </c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31">
        <f>IF('Individual Parcel Estimate'!$F36&gt;0,'Individual Parcel Estimate'!C36,"")</f>
        <v>0</v>
      </c>
      <c r="AC36" s="231">
        <f>IF('Individual Parcel Estimate'!$F36&gt;0,'Individual Parcel Estimate'!AC36,"")</f>
        <v>0</v>
      </c>
      <c r="AE36" s="110"/>
      <c r="AF36" s="110"/>
      <c r="AG36" s="110"/>
      <c r="AH36" s="110"/>
    </row>
    <row r="37" spans="1:34" x14ac:dyDescent="0.25">
      <c r="A37" s="231">
        <f>'Individual Parcel Estimate'!A37</f>
        <v>0</v>
      </c>
      <c r="B37" s="231">
        <f>IF('Individual Parcel Estimate'!F37&gt;0,'Individual Parcel Estimate'!B37,"")</f>
        <v>0</v>
      </c>
      <c r="C37" s="231">
        <f>IF('Individual Parcel Estimate'!$F37&gt;0,'Individual Parcel Estimate'!S37,"")</f>
        <v>0</v>
      </c>
      <c r="D37" s="251">
        <f>IF('Individual Parcel Estimate'!$F37&gt;0,'Individual Parcel Estimate'!R37,"")</f>
        <v>0</v>
      </c>
      <c r="E37" s="231">
        <f>IF('Individual Parcel Estimate'!$F37&gt;0,'Individual Parcel Estimate'!D37,"")</f>
        <v>0</v>
      </c>
      <c r="F37" s="252"/>
      <c r="G37" s="231">
        <f>IF('Individual Parcel Estimate'!$F37&gt;0,'Individual Parcel Estimate'!P37,"")</f>
        <v>0</v>
      </c>
      <c r="H37" s="231">
        <f>IF('Individual Parcel Estimate'!$F37&gt;0,'Individual Parcel Estimate'!V37,"")</f>
        <v>0</v>
      </c>
      <c r="I37" s="231">
        <f>IF('Individual Parcel Estimate'!$F37&gt;0,'Individual Parcel Estimate'!T37,"")</f>
        <v>0</v>
      </c>
      <c r="J37" s="254"/>
      <c r="K37" s="252"/>
      <c r="L37" s="252"/>
      <c r="M37" s="252"/>
      <c r="N37" s="252"/>
      <c r="O37" s="231" t="str">
        <f>IF('Individual Parcel Estimate'!$AG37&gt;0,"Y","N")</f>
        <v>N</v>
      </c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31">
        <f>IF('Individual Parcel Estimate'!$F37&gt;0,'Individual Parcel Estimate'!C37,"")</f>
        <v>0</v>
      </c>
      <c r="AC37" s="231">
        <f>IF('Individual Parcel Estimate'!$F37&gt;0,'Individual Parcel Estimate'!AC37,"")</f>
        <v>0</v>
      </c>
      <c r="AE37" s="110"/>
      <c r="AF37" s="110"/>
      <c r="AG37" s="110"/>
      <c r="AH37" s="110"/>
    </row>
    <row r="38" spans="1:34" x14ac:dyDescent="0.25">
      <c r="A38" s="231">
        <f>'Individual Parcel Estimate'!A38</f>
        <v>0</v>
      </c>
      <c r="B38" s="231">
        <f>IF('Individual Parcel Estimate'!F38&gt;0,'Individual Parcel Estimate'!B38,"")</f>
        <v>0</v>
      </c>
      <c r="C38" s="231">
        <f>IF('Individual Parcel Estimate'!$F38&gt;0,'Individual Parcel Estimate'!S38,"")</f>
        <v>0</v>
      </c>
      <c r="D38" s="251">
        <f>IF('Individual Parcel Estimate'!$F38&gt;0,'Individual Parcel Estimate'!R38,"")</f>
        <v>0</v>
      </c>
      <c r="E38" s="231">
        <f>IF('Individual Parcel Estimate'!$F38&gt;0,'Individual Parcel Estimate'!D38,"")</f>
        <v>0</v>
      </c>
      <c r="F38" s="252"/>
      <c r="G38" s="231">
        <f>IF('Individual Parcel Estimate'!$F38&gt;0,'Individual Parcel Estimate'!P38,"")</f>
        <v>0</v>
      </c>
      <c r="H38" s="231">
        <f>IF('Individual Parcel Estimate'!$F38&gt;0,'Individual Parcel Estimate'!V38,"")</f>
        <v>0</v>
      </c>
      <c r="I38" s="231">
        <f>IF('Individual Parcel Estimate'!$F38&gt;0,'Individual Parcel Estimate'!T38,"")</f>
        <v>0</v>
      </c>
      <c r="J38" s="254"/>
      <c r="K38" s="252"/>
      <c r="L38" s="252"/>
      <c r="M38" s="252"/>
      <c r="N38" s="252"/>
      <c r="O38" s="231" t="str">
        <f>IF('Individual Parcel Estimate'!$AG38&gt;0,"Y","N")</f>
        <v>N</v>
      </c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31">
        <f>IF('Individual Parcel Estimate'!$F38&gt;0,'Individual Parcel Estimate'!C38,"")</f>
        <v>0</v>
      </c>
      <c r="AC38" s="231">
        <f>IF('Individual Parcel Estimate'!$F38&gt;0,'Individual Parcel Estimate'!AC38,"")</f>
        <v>0</v>
      </c>
      <c r="AE38" s="110"/>
      <c r="AF38" s="110"/>
      <c r="AG38" s="110"/>
      <c r="AH38" s="110"/>
    </row>
    <row r="39" spans="1:34" x14ac:dyDescent="0.25">
      <c r="A39" s="231">
        <f>'Individual Parcel Estimate'!A39</f>
        <v>0</v>
      </c>
      <c r="B39" s="231">
        <f>IF('Individual Parcel Estimate'!F39&gt;0,'Individual Parcel Estimate'!B39,"")</f>
        <v>0</v>
      </c>
      <c r="C39" s="231">
        <f>IF('Individual Parcel Estimate'!$F39&gt;0,'Individual Parcel Estimate'!S39,"")</f>
        <v>0</v>
      </c>
      <c r="D39" s="251">
        <f>IF('Individual Parcel Estimate'!$F39&gt;0,'Individual Parcel Estimate'!R39,"")</f>
        <v>0</v>
      </c>
      <c r="E39" s="231">
        <f>IF('Individual Parcel Estimate'!$F39&gt;0,'Individual Parcel Estimate'!D39,"")</f>
        <v>0</v>
      </c>
      <c r="F39" s="252"/>
      <c r="G39" s="231">
        <f>IF('Individual Parcel Estimate'!$F39&gt;0,'Individual Parcel Estimate'!P39,"")</f>
        <v>0</v>
      </c>
      <c r="H39" s="231">
        <f>IF('Individual Parcel Estimate'!$F39&gt;0,'Individual Parcel Estimate'!V39,"")</f>
        <v>0</v>
      </c>
      <c r="I39" s="231">
        <f>IF('Individual Parcel Estimate'!$F39&gt;0,'Individual Parcel Estimate'!T39,"")</f>
        <v>0</v>
      </c>
      <c r="J39" s="254"/>
      <c r="K39" s="252"/>
      <c r="L39" s="252"/>
      <c r="M39" s="252"/>
      <c r="N39" s="252"/>
      <c r="O39" s="231" t="str">
        <f>IF('Individual Parcel Estimate'!$AG39&gt;0,"Y","N")</f>
        <v>N</v>
      </c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31">
        <f>IF('Individual Parcel Estimate'!$F39&gt;0,'Individual Parcel Estimate'!C39,"")</f>
        <v>0</v>
      </c>
      <c r="AC39" s="231">
        <f>IF('Individual Parcel Estimate'!$F39&gt;0,'Individual Parcel Estimate'!AC39,"")</f>
        <v>0</v>
      </c>
      <c r="AE39" s="110"/>
      <c r="AF39" s="110"/>
      <c r="AG39" s="110"/>
      <c r="AH39" s="110"/>
    </row>
    <row r="40" spans="1:34" x14ac:dyDescent="0.25">
      <c r="A40" s="231">
        <f>'Individual Parcel Estimate'!A40</f>
        <v>0</v>
      </c>
      <c r="B40" s="231">
        <f>IF('Individual Parcel Estimate'!F40&gt;0,'Individual Parcel Estimate'!B40,"")</f>
        <v>0</v>
      </c>
      <c r="C40" s="231">
        <f>IF('Individual Parcel Estimate'!$F40&gt;0,'Individual Parcel Estimate'!S40,"")</f>
        <v>0</v>
      </c>
      <c r="D40" s="251">
        <f>IF('Individual Parcel Estimate'!$F40&gt;0,'Individual Parcel Estimate'!R40,"")</f>
        <v>0</v>
      </c>
      <c r="E40" s="231">
        <f>IF('Individual Parcel Estimate'!$F40&gt;0,'Individual Parcel Estimate'!D40,"")</f>
        <v>0</v>
      </c>
      <c r="F40" s="252"/>
      <c r="G40" s="231">
        <f>IF('Individual Parcel Estimate'!$F40&gt;0,'Individual Parcel Estimate'!P40,"")</f>
        <v>0</v>
      </c>
      <c r="H40" s="231">
        <f>IF('Individual Parcel Estimate'!$F40&gt;0,'Individual Parcel Estimate'!V40,"")</f>
        <v>0</v>
      </c>
      <c r="I40" s="231">
        <f>IF('Individual Parcel Estimate'!$F40&gt;0,'Individual Parcel Estimate'!T40,"")</f>
        <v>0</v>
      </c>
      <c r="J40" s="254"/>
      <c r="K40" s="252"/>
      <c r="L40" s="252"/>
      <c r="M40" s="252"/>
      <c r="N40" s="252"/>
      <c r="O40" s="231" t="str">
        <f>IF('Individual Parcel Estimate'!$AG40&gt;0,"Y","N")</f>
        <v>N</v>
      </c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31">
        <f>IF('Individual Parcel Estimate'!$F40&gt;0,'Individual Parcel Estimate'!C40,"")</f>
        <v>0</v>
      </c>
      <c r="AC40" s="231">
        <f>IF('Individual Parcel Estimate'!$F40&gt;0,'Individual Parcel Estimate'!AC40,"")</f>
        <v>0</v>
      </c>
      <c r="AE40" s="110"/>
      <c r="AF40" s="110"/>
      <c r="AG40" s="110"/>
      <c r="AH40" s="110"/>
    </row>
    <row r="41" spans="1:34" x14ac:dyDescent="0.25">
      <c r="A41" s="231">
        <f>'Individual Parcel Estimate'!A41</f>
        <v>0</v>
      </c>
      <c r="B41" s="231">
        <f>IF('Individual Parcel Estimate'!F41&gt;0,'Individual Parcel Estimate'!B41,"")</f>
        <v>0</v>
      </c>
      <c r="C41" s="231">
        <f>IF('Individual Parcel Estimate'!$F41&gt;0,'Individual Parcel Estimate'!S41,"")</f>
        <v>0</v>
      </c>
      <c r="D41" s="251">
        <f>IF('Individual Parcel Estimate'!$F41&gt;0,'Individual Parcel Estimate'!R41,"")</f>
        <v>0</v>
      </c>
      <c r="E41" s="231">
        <f>IF('Individual Parcel Estimate'!$F41&gt;0,'Individual Parcel Estimate'!D41,"")</f>
        <v>0</v>
      </c>
      <c r="F41" s="252"/>
      <c r="G41" s="231">
        <f>IF('Individual Parcel Estimate'!$F41&gt;0,'Individual Parcel Estimate'!P41,"")</f>
        <v>0</v>
      </c>
      <c r="H41" s="231">
        <f>IF('Individual Parcel Estimate'!$F41&gt;0,'Individual Parcel Estimate'!V41,"")</f>
        <v>0</v>
      </c>
      <c r="I41" s="231">
        <f>IF('Individual Parcel Estimate'!$F41&gt;0,'Individual Parcel Estimate'!T41,"")</f>
        <v>0</v>
      </c>
      <c r="J41" s="254"/>
      <c r="K41" s="252"/>
      <c r="L41" s="252"/>
      <c r="M41" s="252"/>
      <c r="N41" s="252"/>
      <c r="O41" s="231" t="str">
        <f>IF('Individual Parcel Estimate'!$AG41&gt;0,"Y","N")</f>
        <v>N</v>
      </c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31">
        <f>IF('Individual Parcel Estimate'!$F41&gt;0,'Individual Parcel Estimate'!C41,"")</f>
        <v>0</v>
      </c>
      <c r="AC41" s="231">
        <f>IF('Individual Parcel Estimate'!$F41&gt;0,'Individual Parcel Estimate'!AC41,"")</f>
        <v>0</v>
      </c>
      <c r="AE41" s="110"/>
      <c r="AF41" s="110"/>
      <c r="AG41" s="110"/>
      <c r="AH41" s="110"/>
    </row>
    <row r="42" spans="1:34" x14ac:dyDescent="0.25">
      <c r="A42" s="231">
        <f>'Individual Parcel Estimate'!A42</f>
        <v>0</v>
      </c>
      <c r="B42" s="231">
        <f>IF('Individual Parcel Estimate'!F42&gt;0,'Individual Parcel Estimate'!B42,"")</f>
        <v>0</v>
      </c>
      <c r="C42" s="231">
        <f>IF('Individual Parcel Estimate'!$F42&gt;0,'Individual Parcel Estimate'!S42,"")</f>
        <v>0</v>
      </c>
      <c r="D42" s="251">
        <f>IF('Individual Parcel Estimate'!$F42&gt;0,'Individual Parcel Estimate'!R42,"")</f>
        <v>0</v>
      </c>
      <c r="E42" s="231">
        <f>IF('Individual Parcel Estimate'!$F42&gt;0,'Individual Parcel Estimate'!D42,"")</f>
        <v>0</v>
      </c>
      <c r="F42" s="252"/>
      <c r="G42" s="231">
        <f>IF('Individual Parcel Estimate'!$F42&gt;0,'Individual Parcel Estimate'!P42,"")</f>
        <v>0</v>
      </c>
      <c r="H42" s="231">
        <f>IF('Individual Parcel Estimate'!$F42&gt;0,'Individual Parcel Estimate'!V42,"")</f>
        <v>0</v>
      </c>
      <c r="I42" s="231">
        <f>IF('Individual Parcel Estimate'!$F42&gt;0,'Individual Parcel Estimate'!T42,"")</f>
        <v>0</v>
      </c>
      <c r="J42" s="254"/>
      <c r="K42" s="252"/>
      <c r="L42" s="252"/>
      <c r="M42" s="252"/>
      <c r="N42" s="252"/>
      <c r="O42" s="231" t="str">
        <f>IF('Individual Parcel Estimate'!$AG42&gt;0,"Y","N")</f>
        <v>N</v>
      </c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31">
        <f>IF('Individual Parcel Estimate'!$F42&gt;0,'Individual Parcel Estimate'!C42,"")</f>
        <v>0</v>
      </c>
      <c r="AC42" s="231">
        <f>IF('Individual Parcel Estimate'!$F42&gt;0,'Individual Parcel Estimate'!AC42,"")</f>
        <v>0</v>
      </c>
      <c r="AE42" s="110"/>
      <c r="AF42" s="110"/>
      <c r="AG42" s="110"/>
      <c r="AH42" s="110"/>
    </row>
    <row r="43" spans="1:34" x14ac:dyDescent="0.25">
      <c r="A43" s="231">
        <f>'Individual Parcel Estimate'!A43</f>
        <v>0</v>
      </c>
      <c r="B43" s="231">
        <f>IF('Individual Parcel Estimate'!F43&gt;0,'Individual Parcel Estimate'!B43,"")</f>
        <v>0</v>
      </c>
      <c r="C43" s="231">
        <f>IF('Individual Parcel Estimate'!$F43&gt;0,'Individual Parcel Estimate'!S43,"")</f>
        <v>0</v>
      </c>
      <c r="D43" s="251">
        <f>IF('Individual Parcel Estimate'!$F43&gt;0,'Individual Parcel Estimate'!R43,"")</f>
        <v>0</v>
      </c>
      <c r="E43" s="231">
        <f>IF('Individual Parcel Estimate'!$F43&gt;0,'Individual Parcel Estimate'!D43,"")</f>
        <v>0</v>
      </c>
      <c r="F43" s="252"/>
      <c r="G43" s="231">
        <f>IF('Individual Parcel Estimate'!$F43&gt;0,'Individual Parcel Estimate'!P43,"")</f>
        <v>0</v>
      </c>
      <c r="H43" s="231">
        <f>IF('Individual Parcel Estimate'!$F43&gt;0,'Individual Parcel Estimate'!V43,"")</f>
        <v>0</v>
      </c>
      <c r="I43" s="231">
        <f>IF('Individual Parcel Estimate'!$F43&gt;0,'Individual Parcel Estimate'!T43,"")</f>
        <v>0</v>
      </c>
      <c r="J43" s="254"/>
      <c r="K43" s="252"/>
      <c r="L43" s="252"/>
      <c r="M43" s="252"/>
      <c r="N43" s="252"/>
      <c r="O43" s="231" t="str">
        <f>IF('Individual Parcel Estimate'!$AG43&gt;0,"Y","N")</f>
        <v>N</v>
      </c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31">
        <f>IF('Individual Parcel Estimate'!$F43&gt;0,'Individual Parcel Estimate'!C43,"")</f>
        <v>0</v>
      </c>
      <c r="AC43" s="231">
        <f>IF('Individual Parcel Estimate'!$F43&gt;0,'Individual Parcel Estimate'!AC43,"")</f>
        <v>0</v>
      </c>
      <c r="AE43" s="110"/>
      <c r="AF43" s="110"/>
      <c r="AG43" s="110"/>
      <c r="AH43" s="110"/>
    </row>
    <row r="44" spans="1:34" x14ac:dyDescent="0.25">
      <c r="A44" s="231">
        <f>'Individual Parcel Estimate'!A44</f>
        <v>0</v>
      </c>
      <c r="B44" s="231">
        <f>IF('Individual Parcel Estimate'!F44&gt;0,'Individual Parcel Estimate'!B44,"")</f>
        <v>0</v>
      </c>
      <c r="C44" s="231">
        <f>IF('Individual Parcel Estimate'!$F44&gt;0,'Individual Parcel Estimate'!S44,"")</f>
        <v>0</v>
      </c>
      <c r="D44" s="251">
        <f>IF('Individual Parcel Estimate'!$F44&gt;0,'Individual Parcel Estimate'!R44,"")</f>
        <v>0</v>
      </c>
      <c r="E44" s="231">
        <f>IF('Individual Parcel Estimate'!$F44&gt;0,'Individual Parcel Estimate'!D44,"")</f>
        <v>0</v>
      </c>
      <c r="F44" s="252"/>
      <c r="G44" s="231">
        <f>IF('Individual Parcel Estimate'!$F44&gt;0,'Individual Parcel Estimate'!P44,"")</f>
        <v>0</v>
      </c>
      <c r="H44" s="231">
        <f>IF('Individual Parcel Estimate'!$F44&gt;0,'Individual Parcel Estimate'!V44,"")</f>
        <v>0</v>
      </c>
      <c r="I44" s="231">
        <f>IF('Individual Parcel Estimate'!$F44&gt;0,'Individual Parcel Estimate'!T44,"")</f>
        <v>0</v>
      </c>
      <c r="J44" s="254"/>
      <c r="K44" s="252"/>
      <c r="L44" s="252"/>
      <c r="M44" s="252"/>
      <c r="N44" s="252"/>
      <c r="O44" s="231" t="str">
        <f>IF('Individual Parcel Estimate'!$AG44&gt;0,"Y","N")</f>
        <v>N</v>
      </c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31">
        <f>IF('Individual Parcel Estimate'!$F44&gt;0,'Individual Parcel Estimate'!C44,"")</f>
        <v>0</v>
      </c>
      <c r="AC44" s="231">
        <f>IF('Individual Parcel Estimate'!$F44&gt;0,'Individual Parcel Estimate'!AC44,"")</f>
        <v>0</v>
      </c>
      <c r="AE44" s="110"/>
      <c r="AF44" s="110"/>
      <c r="AG44" s="110"/>
      <c r="AH44" s="110"/>
    </row>
    <row r="45" spans="1:34" x14ac:dyDescent="0.25">
      <c r="A45" s="231">
        <f>'Individual Parcel Estimate'!A45</f>
        <v>0</v>
      </c>
      <c r="B45" s="231">
        <f>IF('Individual Parcel Estimate'!F45&gt;0,'Individual Parcel Estimate'!B45,"")</f>
        <v>0</v>
      </c>
      <c r="C45" s="231">
        <f>IF('Individual Parcel Estimate'!$F45&gt;0,'Individual Parcel Estimate'!S45,"")</f>
        <v>0</v>
      </c>
      <c r="D45" s="251">
        <f>IF('Individual Parcel Estimate'!$F45&gt;0,'Individual Parcel Estimate'!R45,"")</f>
        <v>0</v>
      </c>
      <c r="E45" s="231">
        <f>IF('Individual Parcel Estimate'!$F45&gt;0,'Individual Parcel Estimate'!D45,"")</f>
        <v>0</v>
      </c>
      <c r="F45" s="252"/>
      <c r="G45" s="231">
        <f>IF('Individual Parcel Estimate'!$F45&gt;0,'Individual Parcel Estimate'!P45,"")</f>
        <v>0</v>
      </c>
      <c r="H45" s="231">
        <f>IF('Individual Parcel Estimate'!$F45&gt;0,'Individual Parcel Estimate'!V45,"")</f>
        <v>0</v>
      </c>
      <c r="I45" s="231">
        <f>IF('Individual Parcel Estimate'!$F45&gt;0,'Individual Parcel Estimate'!T45,"")</f>
        <v>0</v>
      </c>
      <c r="J45" s="254"/>
      <c r="K45" s="252"/>
      <c r="L45" s="252"/>
      <c r="M45" s="252"/>
      <c r="N45" s="252"/>
      <c r="O45" s="231" t="str">
        <f>IF('Individual Parcel Estimate'!$AG45&gt;0,"Y","N")</f>
        <v>N</v>
      </c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31">
        <f>IF('Individual Parcel Estimate'!$F45&gt;0,'Individual Parcel Estimate'!C45,"")</f>
        <v>0</v>
      </c>
      <c r="AC45" s="231">
        <f>IF('Individual Parcel Estimate'!$F45&gt;0,'Individual Parcel Estimate'!AC45,"")</f>
        <v>0</v>
      </c>
      <c r="AE45" s="110"/>
      <c r="AF45" s="110"/>
      <c r="AG45" s="110"/>
      <c r="AH45" s="110"/>
    </row>
    <row r="46" spans="1:34" x14ac:dyDescent="0.25">
      <c r="A46" s="231">
        <f>'Individual Parcel Estimate'!A46</f>
        <v>0</v>
      </c>
      <c r="B46" s="231">
        <f>IF('Individual Parcel Estimate'!F46&gt;0,'Individual Parcel Estimate'!B46,"")</f>
        <v>0</v>
      </c>
      <c r="C46" s="231">
        <f>IF('Individual Parcel Estimate'!$F46&gt;0,'Individual Parcel Estimate'!S46,"")</f>
        <v>0</v>
      </c>
      <c r="D46" s="251">
        <f>IF('Individual Parcel Estimate'!$F46&gt;0,'Individual Parcel Estimate'!R46,"")</f>
        <v>0</v>
      </c>
      <c r="E46" s="231">
        <f>IF('Individual Parcel Estimate'!$F46&gt;0,'Individual Parcel Estimate'!D46,"")</f>
        <v>0</v>
      </c>
      <c r="F46" s="252"/>
      <c r="G46" s="231">
        <f>IF('Individual Parcel Estimate'!$F46&gt;0,'Individual Parcel Estimate'!P46,"")</f>
        <v>0</v>
      </c>
      <c r="H46" s="231">
        <f>IF('Individual Parcel Estimate'!$F46&gt;0,'Individual Parcel Estimate'!V46,"")</f>
        <v>0</v>
      </c>
      <c r="I46" s="231">
        <f>IF('Individual Parcel Estimate'!$F34&gt;0,'Individual Parcel Estimate'!T34,"")</f>
        <v>0</v>
      </c>
      <c r="J46" s="254"/>
      <c r="K46" s="252"/>
      <c r="L46" s="252"/>
      <c r="M46" s="252"/>
      <c r="N46" s="252"/>
      <c r="O46" s="231" t="str">
        <f>IF('Individual Parcel Estimate'!$AG46&gt;0,"Y","N")</f>
        <v>N</v>
      </c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31">
        <f>IF('Individual Parcel Estimate'!$F46&gt;0,'Individual Parcel Estimate'!C46,"")</f>
        <v>0</v>
      </c>
      <c r="AC46" s="231">
        <f>IF('Individual Parcel Estimate'!$F46&gt;0,'Individual Parcel Estimate'!AC46,"")</f>
        <v>0</v>
      </c>
      <c r="AE46" s="110"/>
      <c r="AF46" s="110"/>
      <c r="AG46" s="110"/>
      <c r="AH46" s="110"/>
    </row>
    <row r="47" spans="1:34" x14ac:dyDescent="0.25">
      <c r="A47" s="231">
        <f>'Individual Parcel Estimate'!A47</f>
        <v>0</v>
      </c>
      <c r="B47" s="231">
        <f>IF('Individual Parcel Estimate'!F47&gt;0,'Individual Parcel Estimate'!B47,"")</f>
        <v>0</v>
      </c>
      <c r="C47" s="231">
        <f>IF('Individual Parcel Estimate'!$F47&gt;0,'Individual Parcel Estimate'!S47,"")</f>
        <v>0</v>
      </c>
      <c r="D47" s="251">
        <f>IF('Individual Parcel Estimate'!$F47&gt;0,'Individual Parcel Estimate'!R47,"")</f>
        <v>0</v>
      </c>
      <c r="E47" s="231">
        <f>IF('Individual Parcel Estimate'!$F47&gt;0,'Individual Parcel Estimate'!D47,"")</f>
        <v>0</v>
      </c>
      <c r="F47" s="252"/>
      <c r="G47" s="231">
        <f>IF('Individual Parcel Estimate'!$F47&gt;0,'Individual Parcel Estimate'!P47,"")</f>
        <v>0</v>
      </c>
      <c r="H47" s="231">
        <f>IF('Individual Parcel Estimate'!$F47&gt;0,'Individual Parcel Estimate'!V47,"")</f>
        <v>0</v>
      </c>
      <c r="I47" s="231">
        <f>IF('Individual Parcel Estimate'!$F35&gt;0,'Individual Parcel Estimate'!T35,"")</f>
        <v>0</v>
      </c>
      <c r="J47" s="254"/>
      <c r="K47" s="252"/>
      <c r="L47" s="252"/>
      <c r="M47" s="252"/>
      <c r="N47" s="252"/>
      <c r="O47" s="231" t="str">
        <f>IF('Individual Parcel Estimate'!$AG47&gt;0,"Y","N")</f>
        <v>N</v>
      </c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31">
        <f>IF('Individual Parcel Estimate'!$F47&gt;0,'Individual Parcel Estimate'!C47,"")</f>
        <v>0</v>
      </c>
      <c r="AC47" s="231">
        <f>IF('Individual Parcel Estimate'!$F47&gt;0,'Individual Parcel Estimate'!AC47,"")</f>
        <v>0</v>
      </c>
      <c r="AE47" s="110"/>
      <c r="AF47" s="110"/>
      <c r="AG47" s="110"/>
      <c r="AH47" s="110"/>
    </row>
    <row r="48" spans="1:34" x14ac:dyDescent="0.25">
      <c r="A48" s="231">
        <f>'Individual Parcel Estimate'!A48</f>
        <v>0</v>
      </c>
      <c r="B48" s="231">
        <f>IF('Individual Parcel Estimate'!F48&gt;0,'Individual Parcel Estimate'!B48,"")</f>
        <v>0</v>
      </c>
      <c r="C48" s="231">
        <f>IF('Individual Parcel Estimate'!$F48&gt;0,'Individual Parcel Estimate'!S48,"")</f>
        <v>0</v>
      </c>
      <c r="D48" s="251">
        <f>IF('Individual Parcel Estimate'!$F48&gt;0,'Individual Parcel Estimate'!R48,"")</f>
        <v>0</v>
      </c>
      <c r="E48" s="231">
        <f>IF('Individual Parcel Estimate'!$F48&gt;0,'Individual Parcel Estimate'!D48,"")</f>
        <v>0</v>
      </c>
      <c r="F48" s="252"/>
      <c r="G48" s="231">
        <f>IF('Individual Parcel Estimate'!$F48&gt;0,'Individual Parcel Estimate'!P48,"")</f>
        <v>0</v>
      </c>
      <c r="H48" s="231">
        <f>IF('Individual Parcel Estimate'!$F48&gt;0,'Individual Parcel Estimate'!V48,"")</f>
        <v>0</v>
      </c>
      <c r="I48" s="231">
        <f>IF('Individual Parcel Estimate'!$F36&gt;0,'Individual Parcel Estimate'!T36,"")</f>
        <v>0</v>
      </c>
      <c r="J48" s="254"/>
      <c r="K48" s="252"/>
      <c r="L48" s="252"/>
      <c r="M48" s="252"/>
      <c r="N48" s="252"/>
      <c r="O48" s="231" t="str">
        <f>IF('Individual Parcel Estimate'!$AG48&gt;0,"Y","N")</f>
        <v>N</v>
      </c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31">
        <f>IF('Individual Parcel Estimate'!$F48&gt;0,'Individual Parcel Estimate'!C48,"")</f>
        <v>0</v>
      </c>
      <c r="AC48" s="231">
        <f>IF('Individual Parcel Estimate'!$F48&gt;0,'Individual Parcel Estimate'!AC48,"")</f>
        <v>0</v>
      </c>
      <c r="AE48" s="110"/>
      <c r="AF48" s="110"/>
      <c r="AG48" s="110"/>
      <c r="AH48" s="110"/>
    </row>
    <row r="49" spans="1:34" x14ac:dyDescent="0.25">
      <c r="A49" s="231">
        <f>'Individual Parcel Estimate'!A49</f>
        <v>0</v>
      </c>
      <c r="B49" s="231">
        <f>IF('Individual Parcel Estimate'!F49&gt;0,'Individual Parcel Estimate'!B49,"")</f>
        <v>0</v>
      </c>
      <c r="C49" s="231">
        <f>IF('Individual Parcel Estimate'!$F49&gt;0,'Individual Parcel Estimate'!S49,"")</f>
        <v>0</v>
      </c>
      <c r="D49" s="251">
        <f>IF('Individual Parcel Estimate'!$F49&gt;0,'Individual Parcel Estimate'!R49,"")</f>
        <v>0</v>
      </c>
      <c r="E49" s="231">
        <f>IF('Individual Parcel Estimate'!$F49&gt;0,'Individual Parcel Estimate'!D49,"")</f>
        <v>0</v>
      </c>
      <c r="F49" s="252"/>
      <c r="G49" s="231">
        <f>IF('Individual Parcel Estimate'!$F49&gt;0,'Individual Parcel Estimate'!P49,"")</f>
        <v>0</v>
      </c>
      <c r="H49" s="231">
        <f>IF('Individual Parcel Estimate'!$F49&gt;0,'Individual Parcel Estimate'!V49,"")</f>
        <v>0</v>
      </c>
      <c r="I49" s="231">
        <f>IF('Individual Parcel Estimate'!$F37&gt;0,'Individual Parcel Estimate'!T37,"")</f>
        <v>0</v>
      </c>
      <c r="J49" s="254"/>
      <c r="K49" s="252"/>
      <c r="L49" s="252"/>
      <c r="M49" s="252"/>
      <c r="N49" s="252"/>
      <c r="O49" s="231" t="str">
        <f>IF('Individual Parcel Estimate'!$AG49&gt;0,"Y","N")</f>
        <v>N</v>
      </c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31">
        <f>IF('Individual Parcel Estimate'!$F49&gt;0,'Individual Parcel Estimate'!C49,"")</f>
        <v>0</v>
      </c>
      <c r="AC49" s="231">
        <f>IF('Individual Parcel Estimate'!$F49&gt;0,'Individual Parcel Estimate'!AC49,"")</f>
        <v>0</v>
      </c>
      <c r="AE49" s="110"/>
      <c r="AF49" s="110"/>
      <c r="AG49" s="110"/>
      <c r="AH49" s="110"/>
    </row>
    <row r="50" spans="1:34" x14ac:dyDescent="0.25">
      <c r="A50" s="231">
        <f>'Individual Parcel Estimate'!A50</f>
        <v>0</v>
      </c>
      <c r="B50" s="231">
        <f>IF('Individual Parcel Estimate'!F50&gt;0,'Individual Parcel Estimate'!B50,"")</f>
        <v>0</v>
      </c>
      <c r="C50" s="231">
        <f>IF('Individual Parcel Estimate'!$F50&gt;0,'Individual Parcel Estimate'!S50,"")</f>
        <v>0</v>
      </c>
      <c r="D50" s="251">
        <f>IF('Individual Parcel Estimate'!$F50&gt;0,'Individual Parcel Estimate'!R50,"")</f>
        <v>0</v>
      </c>
      <c r="E50" s="231">
        <f>IF('Individual Parcel Estimate'!$F50&gt;0,'Individual Parcel Estimate'!D50,"")</f>
        <v>0</v>
      </c>
      <c r="F50" s="252"/>
      <c r="G50" s="231">
        <f>IF('Individual Parcel Estimate'!$F50&gt;0,'Individual Parcel Estimate'!P50,"")</f>
        <v>0</v>
      </c>
      <c r="H50" s="231">
        <f>IF('Individual Parcel Estimate'!$F50&gt;0,'Individual Parcel Estimate'!V50,"")</f>
        <v>0</v>
      </c>
      <c r="I50" s="231">
        <f>IF('Individual Parcel Estimate'!$F38&gt;0,'Individual Parcel Estimate'!T38,"")</f>
        <v>0</v>
      </c>
      <c r="J50" s="254"/>
      <c r="K50" s="252"/>
      <c r="L50" s="252"/>
      <c r="M50" s="252"/>
      <c r="N50" s="252"/>
      <c r="O50" s="231" t="str">
        <f>IF('Individual Parcel Estimate'!$AG50&gt;0,"Y","N")</f>
        <v>N</v>
      </c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31">
        <f>IF('Individual Parcel Estimate'!$F50&gt;0,'Individual Parcel Estimate'!C50,"")</f>
        <v>0</v>
      </c>
      <c r="AC50" s="231">
        <f>IF('Individual Parcel Estimate'!$F50&gt;0,'Individual Parcel Estimate'!AC50,"")</f>
        <v>0</v>
      </c>
      <c r="AE50" s="110"/>
      <c r="AF50" s="110"/>
      <c r="AG50" s="110"/>
      <c r="AH50" s="110"/>
    </row>
    <row r="51" spans="1:34" x14ac:dyDescent="0.25">
      <c r="A51" s="231">
        <f>'Individual Parcel Estimate'!A51</f>
        <v>0</v>
      </c>
      <c r="B51" s="231">
        <f>IF('Individual Parcel Estimate'!F51&gt;0,'Individual Parcel Estimate'!B51,"")</f>
        <v>0</v>
      </c>
      <c r="C51" s="231">
        <f>IF('Individual Parcel Estimate'!$F51&gt;0,'Individual Parcel Estimate'!S51,"")</f>
        <v>0</v>
      </c>
      <c r="D51" s="251">
        <f>IF('Individual Parcel Estimate'!$F51&gt;0,'Individual Parcel Estimate'!R51,"")</f>
        <v>0</v>
      </c>
      <c r="E51" s="231">
        <f>IF('Individual Parcel Estimate'!$F51&gt;0,'Individual Parcel Estimate'!D51,"")</f>
        <v>0</v>
      </c>
      <c r="F51" s="252"/>
      <c r="G51" s="231">
        <f>IF('Individual Parcel Estimate'!$F51&gt;0,'Individual Parcel Estimate'!P51,"")</f>
        <v>0</v>
      </c>
      <c r="H51" s="231">
        <f>IF('Individual Parcel Estimate'!$F51&gt;0,'Individual Parcel Estimate'!V51,"")</f>
        <v>0</v>
      </c>
      <c r="I51" s="231">
        <f>IF('Individual Parcel Estimate'!$F39&gt;0,'Individual Parcel Estimate'!T39,"")</f>
        <v>0</v>
      </c>
      <c r="J51" s="254"/>
      <c r="K51" s="252"/>
      <c r="L51" s="252"/>
      <c r="M51" s="252"/>
      <c r="N51" s="252"/>
      <c r="O51" s="231" t="str">
        <f>IF('Individual Parcel Estimate'!$AG51&gt;0,"Y","N")</f>
        <v>N</v>
      </c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31">
        <f>IF('Individual Parcel Estimate'!$F51&gt;0,'Individual Parcel Estimate'!C51,"")</f>
        <v>0</v>
      </c>
      <c r="AC51" s="231">
        <f>IF('Individual Parcel Estimate'!$F51&gt;0,'Individual Parcel Estimate'!AC51,"")</f>
        <v>0</v>
      </c>
      <c r="AE51" s="110"/>
      <c r="AF51" s="110"/>
      <c r="AG51" s="110"/>
      <c r="AH51" s="110"/>
    </row>
    <row r="52" spans="1:34" x14ac:dyDescent="0.25">
      <c r="A52" s="231">
        <f>'Individual Parcel Estimate'!A52</f>
        <v>0</v>
      </c>
      <c r="B52" s="231">
        <f>IF('Individual Parcel Estimate'!F52&gt;0,'Individual Parcel Estimate'!B52,"")</f>
        <v>0</v>
      </c>
      <c r="C52" s="231">
        <f>IF('Individual Parcel Estimate'!$F52&gt;0,'Individual Parcel Estimate'!S52,"")</f>
        <v>0</v>
      </c>
      <c r="D52" s="251">
        <f>IF('Individual Parcel Estimate'!$F52&gt;0,'Individual Parcel Estimate'!R52,"")</f>
        <v>0</v>
      </c>
      <c r="E52" s="231">
        <f>IF('Individual Parcel Estimate'!$F52&gt;0,'Individual Parcel Estimate'!D52,"")</f>
        <v>0</v>
      </c>
      <c r="F52" s="252"/>
      <c r="G52" s="231">
        <f>IF('Individual Parcel Estimate'!$F52&gt;0,'Individual Parcel Estimate'!P52,"")</f>
        <v>0</v>
      </c>
      <c r="H52" s="231">
        <f>IF('Individual Parcel Estimate'!$F52&gt;0,'Individual Parcel Estimate'!V52,"")</f>
        <v>0</v>
      </c>
      <c r="I52" s="231">
        <f>IF('Individual Parcel Estimate'!$F40&gt;0,'Individual Parcel Estimate'!T40,"")</f>
        <v>0</v>
      </c>
      <c r="J52" s="254"/>
      <c r="K52" s="252"/>
      <c r="L52" s="252"/>
      <c r="M52" s="252"/>
      <c r="N52" s="252"/>
      <c r="O52" s="231" t="str">
        <f>IF('Individual Parcel Estimate'!$AG52&gt;0,"Y","N")</f>
        <v>N</v>
      </c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31">
        <f>IF('Individual Parcel Estimate'!$F52&gt;0,'Individual Parcel Estimate'!C52,"")</f>
        <v>0</v>
      </c>
      <c r="AC52" s="231">
        <f>IF('Individual Parcel Estimate'!$F52&gt;0,'Individual Parcel Estimate'!AC52,"")</f>
        <v>0</v>
      </c>
      <c r="AE52" s="110"/>
      <c r="AF52" s="110"/>
      <c r="AG52" s="110"/>
      <c r="AH52" s="110"/>
    </row>
    <row r="53" spans="1:34" x14ac:dyDescent="0.25">
      <c r="A53" s="231">
        <f>'Individual Parcel Estimate'!A53</f>
        <v>0</v>
      </c>
      <c r="B53" s="231">
        <f>IF('Individual Parcel Estimate'!F53&gt;0,'Individual Parcel Estimate'!B53,"")</f>
        <v>0</v>
      </c>
      <c r="C53" s="231">
        <f>IF('Individual Parcel Estimate'!$F53&gt;0,'Individual Parcel Estimate'!S53,"")</f>
        <v>0</v>
      </c>
      <c r="D53" s="251">
        <f>IF('Individual Parcel Estimate'!$F53&gt;0,'Individual Parcel Estimate'!R53,"")</f>
        <v>0</v>
      </c>
      <c r="E53" s="231">
        <f>IF('Individual Parcel Estimate'!$F53&gt;0,'Individual Parcel Estimate'!D53,"")</f>
        <v>0</v>
      </c>
      <c r="F53" s="252"/>
      <c r="G53" s="231">
        <f>IF('Individual Parcel Estimate'!$F53&gt;0,'Individual Parcel Estimate'!P53,"")</f>
        <v>0</v>
      </c>
      <c r="H53" s="231">
        <f>IF('Individual Parcel Estimate'!$F53&gt;0,'Individual Parcel Estimate'!V53,"")</f>
        <v>0</v>
      </c>
      <c r="I53" s="231">
        <f>IF('Individual Parcel Estimate'!$F41&gt;0,'Individual Parcel Estimate'!T41,"")</f>
        <v>0</v>
      </c>
      <c r="J53" s="254"/>
      <c r="K53" s="252"/>
      <c r="L53" s="252"/>
      <c r="M53" s="252"/>
      <c r="N53" s="252"/>
      <c r="O53" s="231" t="str">
        <f>IF('Individual Parcel Estimate'!$AG53&gt;0,"Y","N")</f>
        <v>N</v>
      </c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31">
        <f>IF('Individual Parcel Estimate'!$F53&gt;0,'Individual Parcel Estimate'!C53,"")</f>
        <v>0</v>
      </c>
      <c r="AC53" s="231">
        <f>IF('Individual Parcel Estimate'!$F53&gt;0,'Individual Parcel Estimate'!AC53,"")</f>
        <v>0</v>
      </c>
      <c r="AE53" s="110"/>
      <c r="AF53" s="110"/>
      <c r="AG53" s="110"/>
      <c r="AH53" s="110"/>
    </row>
    <row r="54" spans="1:34" x14ac:dyDescent="0.25">
      <c r="A54" s="231">
        <f>'Individual Parcel Estimate'!A54</f>
        <v>0</v>
      </c>
      <c r="B54" s="231">
        <f>IF('Individual Parcel Estimate'!F54&gt;0,'Individual Parcel Estimate'!B54,"")</f>
        <v>0</v>
      </c>
      <c r="C54" s="231">
        <f>IF('Individual Parcel Estimate'!$F54&gt;0,'Individual Parcel Estimate'!S54,"")</f>
        <v>0</v>
      </c>
      <c r="D54" s="251">
        <f>IF('Individual Parcel Estimate'!$F54&gt;0,'Individual Parcel Estimate'!R54,"")</f>
        <v>0</v>
      </c>
      <c r="E54" s="231">
        <f>IF('Individual Parcel Estimate'!$F54&gt;0,'Individual Parcel Estimate'!D54,"")</f>
        <v>0</v>
      </c>
      <c r="F54" s="252"/>
      <c r="G54" s="231">
        <f>IF('Individual Parcel Estimate'!$F54&gt;0,'Individual Parcel Estimate'!P54,"")</f>
        <v>0</v>
      </c>
      <c r="H54" s="231">
        <f>IF('Individual Parcel Estimate'!$F54&gt;0,'Individual Parcel Estimate'!V54,"")</f>
        <v>0</v>
      </c>
      <c r="I54" s="231">
        <f>IF('Individual Parcel Estimate'!$F42&gt;0,'Individual Parcel Estimate'!T42,"")</f>
        <v>0</v>
      </c>
      <c r="J54" s="254"/>
      <c r="K54" s="252"/>
      <c r="L54" s="252"/>
      <c r="M54" s="252"/>
      <c r="N54" s="252"/>
      <c r="O54" s="231" t="str">
        <f>IF('Individual Parcel Estimate'!$AG54&gt;0,"Y","N")</f>
        <v>N</v>
      </c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31">
        <f>IF('Individual Parcel Estimate'!$F54&gt;0,'Individual Parcel Estimate'!C54,"")</f>
        <v>0</v>
      </c>
      <c r="AC54" s="231">
        <f>IF('Individual Parcel Estimate'!$F54&gt;0,'Individual Parcel Estimate'!AC54,"")</f>
        <v>0</v>
      </c>
      <c r="AE54" s="110"/>
      <c r="AF54" s="110"/>
      <c r="AG54" s="110"/>
      <c r="AH54" s="110"/>
    </row>
    <row r="55" spans="1:34" x14ac:dyDescent="0.25">
      <c r="A55" s="231">
        <f>'Individual Parcel Estimate'!A55</f>
        <v>0</v>
      </c>
      <c r="B55" s="231">
        <f>IF('Individual Parcel Estimate'!F55&gt;0,'Individual Parcel Estimate'!B55,"")</f>
        <v>0</v>
      </c>
      <c r="C55" s="231">
        <f>IF('Individual Parcel Estimate'!$F55&gt;0,'Individual Parcel Estimate'!S55,"")</f>
        <v>0</v>
      </c>
      <c r="D55" s="251">
        <f>IF('Individual Parcel Estimate'!$F55&gt;0,'Individual Parcel Estimate'!R55,"")</f>
        <v>0</v>
      </c>
      <c r="E55" s="231">
        <f>IF('Individual Parcel Estimate'!$F55&gt;0,'Individual Parcel Estimate'!D55,"")</f>
        <v>0</v>
      </c>
      <c r="F55" s="252"/>
      <c r="G55" s="231">
        <f>IF('Individual Parcel Estimate'!$F55&gt;0,'Individual Parcel Estimate'!P55,"")</f>
        <v>0</v>
      </c>
      <c r="H55" s="231">
        <f>IF('Individual Parcel Estimate'!$F55&gt;0,'Individual Parcel Estimate'!V55,"")</f>
        <v>0</v>
      </c>
      <c r="I55" s="231">
        <f>IF('Individual Parcel Estimate'!$F43&gt;0,'Individual Parcel Estimate'!T43,"")</f>
        <v>0</v>
      </c>
      <c r="J55" s="254"/>
      <c r="K55" s="252"/>
      <c r="L55" s="252"/>
      <c r="M55" s="252"/>
      <c r="N55" s="252"/>
      <c r="O55" s="231" t="str">
        <f>IF('Individual Parcel Estimate'!$AG55&gt;0,"Y","N")</f>
        <v>N</v>
      </c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31">
        <f>IF('Individual Parcel Estimate'!$F55&gt;0,'Individual Parcel Estimate'!C55,"")</f>
        <v>0</v>
      </c>
      <c r="AC55" s="231">
        <f>IF('Individual Parcel Estimate'!$F55&gt;0,'Individual Parcel Estimate'!AC55,"")</f>
        <v>0</v>
      </c>
      <c r="AE55" s="110"/>
      <c r="AF55" s="110"/>
      <c r="AG55" s="110"/>
      <c r="AH55" s="110"/>
    </row>
    <row r="56" spans="1:34" x14ac:dyDescent="0.25">
      <c r="A56" s="231">
        <f>'Individual Parcel Estimate'!A56</f>
        <v>0</v>
      </c>
      <c r="B56" s="231">
        <f>IF('Individual Parcel Estimate'!F56&gt;0,'Individual Parcel Estimate'!B56,"")</f>
        <v>0</v>
      </c>
      <c r="C56" s="231">
        <f>IF('Individual Parcel Estimate'!$F56&gt;0,'Individual Parcel Estimate'!S56,"")</f>
        <v>0</v>
      </c>
      <c r="D56" s="251">
        <f>IF('Individual Parcel Estimate'!$F56&gt;0,'Individual Parcel Estimate'!R56,"")</f>
        <v>0</v>
      </c>
      <c r="E56" s="231">
        <f>IF('Individual Parcel Estimate'!$F56&gt;0,'Individual Parcel Estimate'!D56,"")</f>
        <v>0</v>
      </c>
      <c r="F56" s="252"/>
      <c r="G56" s="231">
        <f>IF('Individual Parcel Estimate'!$F56&gt;0,'Individual Parcel Estimate'!P56,"")</f>
        <v>0</v>
      </c>
      <c r="H56" s="231">
        <f>IF('Individual Parcel Estimate'!$F56&gt;0,'Individual Parcel Estimate'!V56,"")</f>
        <v>0</v>
      </c>
      <c r="I56" s="231">
        <f>IF('Individual Parcel Estimate'!$F44&gt;0,'Individual Parcel Estimate'!T44,"")</f>
        <v>0</v>
      </c>
      <c r="J56" s="254"/>
      <c r="K56" s="252"/>
      <c r="L56" s="252"/>
      <c r="M56" s="252"/>
      <c r="N56" s="252"/>
      <c r="O56" s="231" t="str">
        <f>IF('Individual Parcel Estimate'!$AG56&gt;0,"Y","N")</f>
        <v>N</v>
      </c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31">
        <f>IF('Individual Parcel Estimate'!$F56&gt;0,'Individual Parcel Estimate'!C56,"")</f>
        <v>0</v>
      </c>
      <c r="AC56" s="231">
        <f>IF('Individual Parcel Estimate'!$F56&gt;0,'Individual Parcel Estimate'!AC56,"")</f>
        <v>0</v>
      </c>
      <c r="AE56" s="110"/>
      <c r="AF56" s="110"/>
      <c r="AG56" s="110"/>
      <c r="AH56" s="110"/>
    </row>
    <row r="57" spans="1:34" x14ac:dyDescent="0.25">
      <c r="A57" s="231">
        <f>'Individual Parcel Estimate'!A57</f>
        <v>0</v>
      </c>
      <c r="B57" s="231">
        <f>IF('Individual Parcel Estimate'!F57&gt;0,'Individual Parcel Estimate'!B57,"")</f>
        <v>0</v>
      </c>
      <c r="C57" s="231">
        <f>IF('Individual Parcel Estimate'!$F57&gt;0,'Individual Parcel Estimate'!S57,"")</f>
        <v>0</v>
      </c>
      <c r="D57" s="251">
        <f>IF('Individual Parcel Estimate'!$F57&gt;0,'Individual Parcel Estimate'!R57,"")</f>
        <v>0</v>
      </c>
      <c r="E57" s="231">
        <f>IF('Individual Parcel Estimate'!$F57&gt;0,'Individual Parcel Estimate'!D57,"")</f>
        <v>0</v>
      </c>
      <c r="F57" s="252"/>
      <c r="G57" s="231">
        <f>IF('Individual Parcel Estimate'!$F57&gt;0,'Individual Parcel Estimate'!P57,"")</f>
        <v>0</v>
      </c>
      <c r="H57" s="231">
        <f>IF('Individual Parcel Estimate'!$F57&gt;0,'Individual Parcel Estimate'!V57,"")</f>
        <v>0</v>
      </c>
      <c r="I57" s="231">
        <f>IF('Individual Parcel Estimate'!$F45&gt;0,'Individual Parcel Estimate'!T45,"")</f>
        <v>0</v>
      </c>
      <c r="J57" s="254"/>
      <c r="K57" s="252"/>
      <c r="L57" s="252"/>
      <c r="M57" s="252"/>
      <c r="N57" s="252"/>
      <c r="O57" s="231" t="str">
        <f>IF('Individual Parcel Estimate'!$AG57&gt;0,"Y","N")</f>
        <v>N</v>
      </c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31">
        <f>IF('Individual Parcel Estimate'!$F57&gt;0,'Individual Parcel Estimate'!C57,"")</f>
        <v>0</v>
      </c>
      <c r="AC57" s="231">
        <f>IF('Individual Parcel Estimate'!$F57&gt;0,'Individual Parcel Estimate'!AC57,"")</f>
        <v>0</v>
      </c>
      <c r="AE57" s="110"/>
      <c r="AF57" s="110"/>
      <c r="AG57" s="110"/>
      <c r="AH57" s="110"/>
    </row>
    <row r="58" spans="1:34" s="119" customFormat="1" x14ac:dyDescent="0.25">
      <c r="A58" s="114"/>
      <c r="B58" s="208"/>
      <c r="C58" s="208"/>
      <c r="D58" s="208"/>
      <c r="E58" s="223"/>
      <c r="F58" s="154"/>
      <c r="G58" s="154"/>
      <c r="H58" s="154"/>
      <c r="I58" s="154"/>
      <c r="J58" s="154"/>
      <c r="K58" s="154"/>
      <c r="L58" s="154"/>
      <c r="M58" s="154"/>
      <c r="AF58" s="187"/>
      <c r="AG58" s="185"/>
      <c r="AH58" s="185"/>
    </row>
    <row r="59" spans="1:34" s="119" customFormat="1" ht="26.4" x14ac:dyDescent="0.25">
      <c r="A59" s="245" t="s">
        <v>176</v>
      </c>
      <c r="B59" s="208"/>
      <c r="C59" s="208"/>
      <c r="D59" s="208"/>
      <c r="E59" s="223"/>
      <c r="F59" s="154"/>
      <c r="G59" s="154"/>
      <c r="H59" s="154"/>
      <c r="I59" s="154"/>
      <c r="J59" s="154"/>
      <c r="K59" s="154"/>
      <c r="L59" s="154"/>
      <c r="M59" s="154"/>
      <c r="AF59" s="187"/>
      <c r="AG59" s="185"/>
      <c r="AH59" s="185"/>
    </row>
    <row r="60" spans="1:34" s="119" customFormat="1" x14ac:dyDescent="0.25">
      <c r="A60" s="242"/>
      <c r="B60" s="113" t="s">
        <v>13</v>
      </c>
      <c r="C60" s="208"/>
      <c r="D60" s="208"/>
      <c r="E60" s="223"/>
      <c r="F60" s="154"/>
      <c r="G60" s="154"/>
      <c r="H60" s="154"/>
      <c r="I60" s="154"/>
      <c r="J60" s="154"/>
      <c r="K60" s="154"/>
      <c r="L60" s="154"/>
      <c r="M60" s="154"/>
      <c r="AF60" s="187"/>
      <c r="AG60" s="185"/>
      <c r="AH60" s="185"/>
    </row>
    <row r="61" spans="1:34" s="119" customFormat="1" x14ac:dyDescent="0.25">
      <c r="A61" s="114"/>
      <c r="B61" s="113" t="s">
        <v>197</v>
      </c>
      <c r="C61" s="208"/>
      <c r="D61" s="208"/>
      <c r="E61" s="223"/>
      <c r="F61" s="154"/>
      <c r="G61" s="154"/>
      <c r="H61" s="154"/>
      <c r="I61" s="154"/>
      <c r="J61" s="154"/>
      <c r="K61" s="154"/>
      <c r="L61" s="154"/>
      <c r="M61" s="154"/>
      <c r="AF61" s="187"/>
      <c r="AG61" s="185"/>
      <c r="AH61" s="185"/>
    </row>
    <row r="62" spans="1:34" s="119" customFormat="1" x14ac:dyDescent="0.25">
      <c r="A62" s="114"/>
      <c r="B62" s="114"/>
      <c r="C62" s="208"/>
      <c r="D62" s="208"/>
      <c r="E62" s="223"/>
      <c r="F62" s="154"/>
      <c r="G62" s="154"/>
      <c r="H62" s="154"/>
      <c r="I62" s="154"/>
      <c r="J62" s="154"/>
      <c r="K62" s="154"/>
      <c r="L62" s="154"/>
      <c r="M62" s="154"/>
      <c r="AF62" s="187"/>
      <c r="AG62" s="185"/>
      <c r="AH62" s="185"/>
    </row>
    <row r="63" spans="1:34" s="119" customFormat="1" x14ac:dyDescent="0.25">
      <c r="A63" s="114"/>
      <c r="B63" s="208"/>
      <c r="C63" s="208"/>
      <c r="D63" s="208"/>
      <c r="E63" s="223"/>
      <c r="F63" s="154"/>
      <c r="G63" s="154"/>
      <c r="H63" s="154"/>
      <c r="I63" s="154"/>
      <c r="J63" s="154"/>
      <c r="K63" s="154"/>
      <c r="L63" s="154"/>
      <c r="M63" s="154"/>
      <c r="AF63" s="187"/>
      <c r="AG63" s="185"/>
      <c r="AH63" s="185"/>
    </row>
    <row r="64" spans="1:34" s="119" customFormat="1" x14ac:dyDescent="0.25">
      <c r="A64" s="114"/>
      <c r="B64" s="208"/>
      <c r="C64" s="208"/>
      <c r="D64" s="208"/>
      <c r="E64" s="223"/>
      <c r="F64" s="154"/>
      <c r="G64" s="154"/>
      <c r="H64" s="154"/>
      <c r="I64" s="154"/>
      <c r="J64" s="154"/>
      <c r="K64" s="154"/>
      <c r="L64" s="154"/>
      <c r="M64" s="154"/>
      <c r="AF64" s="187"/>
      <c r="AG64" s="185"/>
      <c r="AH64" s="185"/>
    </row>
    <row r="65" spans="1:34" s="119" customFormat="1" x14ac:dyDescent="0.25">
      <c r="A65" s="114"/>
      <c r="B65" s="208"/>
      <c r="C65" s="208"/>
      <c r="D65" s="208"/>
      <c r="E65" s="223"/>
      <c r="F65" s="154"/>
      <c r="G65" s="154"/>
      <c r="H65" s="154"/>
      <c r="I65" s="154"/>
      <c r="J65" s="154"/>
      <c r="K65" s="154"/>
      <c r="L65" s="154"/>
      <c r="M65" s="154"/>
      <c r="AF65" s="187"/>
      <c r="AG65" s="185"/>
      <c r="AH65" s="185"/>
    </row>
    <row r="66" spans="1:34" s="119" customFormat="1" x14ac:dyDescent="0.25">
      <c r="A66" s="114"/>
      <c r="B66" s="208"/>
      <c r="C66" s="208"/>
      <c r="D66" s="208"/>
      <c r="E66" s="223"/>
      <c r="F66" s="154"/>
      <c r="G66" s="154"/>
      <c r="H66" s="154"/>
      <c r="I66" s="154"/>
      <c r="J66" s="154"/>
      <c r="K66" s="154"/>
      <c r="L66" s="154"/>
      <c r="M66" s="154"/>
      <c r="AF66" s="187"/>
      <c r="AG66" s="185"/>
      <c r="AH66" s="185"/>
    </row>
    <row r="67" spans="1:34" s="119" customFormat="1" x14ac:dyDescent="0.25">
      <c r="A67" s="114"/>
      <c r="B67" s="208"/>
      <c r="C67" s="208"/>
      <c r="D67" s="208"/>
      <c r="E67" s="223"/>
      <c r="F67" s="154"/>
      <c r="G67" s="154"/>
      <c r="H67" s="154"/>
      <c r="I67" s="154"/>
      <c r="J67" s="154"/>
      <c r="K67" s="154"/>
      <c r="L67" s="154"/>
      <c r="M67" s="154"/>
      <c r="AF67" s="187"/>
      <c r="AG67" s="185"/>
      <c r="AH67" s="185"/>
    </row>
    <row r="68" spans="1:34" s="119" customFormat="1" x14ac:dyDescent="0.25">
      <c r="A68" s="114"/>
      <c r="B68" s="208"/>
      <c r="C68" s="208"/>
      <c r="D68" s="208"/>
      <c r="E68" s="223"/>
      <c r="F68" s="154"/>
      <c r="G68" s="154"/>
      <c r="H68" s="154"/>
      <c r="I68" s="154"/>
      <c r="J68" s="154"/>
      <c r="K68" s="154"/>
      <c r="L68" s="154"/>
      <c r="M68" s="154"/>
      <c r="AF68" s="187"/>
      <c r="AG68" s="185"/>
      <c r="AH68" s="185"/>
    </row>
    <row r="69" spans="1:34" s="119" customFormat="1" x14ac:dyDescent="0.25">
      <c r="A69" s="114"/>
      <c r="B69" s="208"/>
      <c r="C69" s="208"/>
      <c r="D69" s="208"/>
      <c r="E69" s="223"/>
      <c r="F69" s="154"/>
      <c r="G69" s="154"/>
      <c r="H69" s="154"/>
      <c r="I69" s="154"/>
      <c r="J69" s="154"/>
      <c r="K69" s="154"/>
      <c r="L69" s="154"/>
      <c r="M69" s="154"/>
      <c r="AF69" s="187"/>
      <c r="AG69" s="185"/>
      <c r="AH69" s="185"/>
    </row>
    <row r="70" spans="1:34" s="119" customFormat="1" x14ac:dyDescent="0.25">
      <c r="A70" s="114"/>
      <c r="B70" s="208"/>
      <c r="C70" s="208"/>
      <c r="D70" s="208"/>
      <c r="E70" s="223"/>
      <c r="F70" s="154"/>
      <c r="G70" s="154"/>
      <c r="H70" s="154"/>
      <c r="I70" s="154"/>
      <c r="J70" s="154"/>
      <c r="K70" s="154"/>
      <c r="L70" s="154"/>
      <c r="M70" s="154"/>
      <c r="AF70" s="187"/>
      <c r="AG70" s="185"/>
      <c r="AH70" s="185"/>
    </row>
    <row r="71" spans="1:34" s="119" customFormat="1" x14ac:dyDescent="0.25">
      <c r="A71" s="114"/>
      <c r="B71" s="208"/>
      <c r="C71" s="208"/>
      <c r="D71" s="208"/>
      <c r="E71" s="223"/>
      <c r="F71" s="154"/>
      <c r="G71" s="154"/>
      <c r="H71" s="154"/>
      <c r="I71" s="154"/>
      <c r="J71" s="154"/>
      <c r="K71" s="154"/>
      <c r="L71" s="154"/>
      <c r="M71" s="154"/>
      <c r="AF71" s="187"/>
      <c r="AG71" s="185"/>
      <c r="AH71" s="185"/>
    </row>
    <row r="72" spans="1:34" s="119" customFormat="1" x14ac:dyDescent="0.25">
      <c r="A72" s="114"/>
      <c r="B72" s="208"/>
      <c r="C72" s="208"/>
      <c r="D72" s="208"/>
      <c r="E72" s="223"/>
      <c r="F72" s="154"/>
      <c r="G72" s="154"/>
      <c r="H72" s="154"/>
      <c r="I72" s="154"/>
      <c r="J72" s="154"/>
      <c r="K72" s="154"/>
      <c r="L72" s="154"/>
      <c r="M72" s="154"/>
      <c r="AF72" s="187"/>
      <c r="AG72" s="185"/>
      <c r="AH72" s="185"/>
    </row>
    <row r="73" spans="1:34" s="119" customFormat="1" x14ac:dyDescent="0.25">
      <c r="A73" s="114"/>
      <c r="B73" s="208"/>
      <c r="C73" s="208"/>
      <c r="D73" s="208"/>
      <c r="E73" s="223"/>
      <c r="F73" s="154"/>
      <c r="G73" s="154"/>
      <c r="H73" s="154"/>
      <c r="I73" s="154"/>
      <c r="J73" s="154"/>
      <c r="K73" s="154"/>
      <c r="L73" s="154"/>
      <c r="M73" s="154"/>
      <c r="AF73" s="187"/>
      <c r="AG73" s="185"/>
      <c r="AH73" s="185"/>
    </row>
    <row r="74" spans="1:34" s="119" customFormat="1" x14ac:dyDescent="0.25">
      <c r="A74" s="114"/>
      <c r="B74" s="208"/>
      <c r="C74" s="208"/>
      <c r="D74" s="208"/>
      <c r="E74" s="223"/>
      <c r="F74" s="154"/>
      <c r="G74" s="154"/>
      <c r="H74" s="154"/>
      <c r="I74" s="154"/>
      <c r="J74" s="154"/>
      <c r="K74" s="154"/>
      <c r="L74" s="154"/>
      <c r="M74" s="154"/>
      <c r="AF74" s="187"/>
      <c r="AG74" s="185"/>
      <c r="AH74" s="185"/>
    </row>
    <row r="75" spans="1:34" s="119" customFormat="1" x14ac:dyDescent="0.25">
      <c r="A75" s="114"/>
      <c r="B75" s="208"/>
      <c r="C75" s="208"/>
      <c r="D75" s="208"/>
      <c r="E75" s="223"/>
      <c r="F75" s="154"/>
      <c r="G75" s="154"/>
      <c r="H75" s="154"/>
      <c r="I75" s="154"/>
      <c r="J75" s="154"/>
      <c r="K75" s="154"/>
      <c r="L75" s="154"/>
      <c r="M75" s="154"/>
      <c r="AF75" s="187"/>
      <c r="AG75" s="185"/>
      <c r="AH75" s="185"/>
    </row>
    <row r="76" spans="1:34" s="119" customFormat="1" x14ac:dyDescent="0.25">
      <c r="A76" s="114"/>
      <c r="B76" s="208"/>
      <c r="C76" s="208"/>
      <c r="D76" s="208"/>
      <c r="E76" s="223"/>
      <c r="F76" s="154"/>
      <c r="G76" s="154"/>
      <c r="H76" s="154"/>
      <c r="I76" s="154"/>
      <c r="J76" s="154"/>
      <c r="K76" s="154"/>
      <c r="L76" s="154"/>
      <c r="M76" s="154"/>
      <c r="AF76" s="187"/>
      <c r="AG76" s="185"/>
      <c r="AH76" s="185"/>
    </row>
    <row r="77" spans="1:34" s="119" customFormat="1" x14ac:dyDescent="0.25">
      <c r="A77" s="114"/>
      <c r="B77" s="208"/>
      <c r="C77" s="208"/>
      <c r="D77" s="208"/>
      <c r="E77" s="223"/>
      <c r="F77" s="154"/>
      <c r="G77" s="154"/>
      <c r="H77" s="154"/>
      <c r="I77" s="154"/>
      <c r="J77" s="154"/>
      <c r="K77" s="154"/>
      <c r="L77" s="154"/>
      <c r="M77" s="154"/>
      <c r="AF77" s="187"/>
      <c r="AG77" s="185"/>
      <c r="AH77" s="185"/>
    </row>
    <row r="78" spans="1:34" s="119" customFormat="1" x14ac:dyDescent="0.25">
      <c r="A78" s="114"/>
      <c r="B78" s="208"/>
      <c r="C78" s="208"/>
      <c r="D78" s="208"/>
      <c r="E78" s="223"/>
      <c r="F78" s="154"/>
      <c r="G78" s="154"/>
      <c r="H78" s="154"/>
      <c r="I78" s="154"/>
      <c r="J78" s="154"/>
      <c r="K78" s="154"/>
      <c r="L78" s="154"/>
      <c r="M78" s="154"/>
      <c r="AF78" s="187"/>
      <c r="AG78" s="185"/>
      <c r="AH78" s="185"/>
    </row>
    <row r="79" spans="1:34" s="119" customFormat="1" x14ac:dyDescent="0.25">
      <c r="A79" s="114"/>
      <c r="B79" s="208"/>
      <c r="C79" s="208"/>
      <c r="D79" s="208"/>
      <c r="E79" s="223"/>
      <c r="F79" s="154"/>
      <c r="G79" s="154"/>
      <c r="H79" s="154"/>
      <c r="I79" s="154"/>
      <c r="J79" s="154"/>
      <c r="K79" s="154"/>
      <c r="L79" s="154"/>
      <c r="M79" s="154"/>
      <c r="AF79" s="187"/>
      <c r="AG79" s="185"/>
      <c r="AH79" s="185"/>
    </row>
    <row r="80" spans="1:34" s="119" customFormat="1" x14ac:dyDescent="0.25">
      <c r="A80" s="114"/>
      <c r="B80" s="208"/>
      <c r="C80" s="208"/>
      <c r="D80" s="208"/>
      <c r="E80" s="223"/>
      <c r="F80" s="154"/>
      <c r="G80" s="154"/>
      <c r="H80" s="154"/>
      <c r="I80" s="154"/>
      <c r="J80" s="154"/>
      <c r="K80" s="154"/>
      <c r="L80" s="154"/>
      <c r="M80" s="154"/>
      <c r="AF80" s="187"/>
      <c r="AG80" s="185"/>
      <c r="AH80" s="185"/>
    </row>
    <row r="81" spans="1:34" s="119" customFormat="1" x14ac:dyDescent="0.25">
      <c r="A81" s="114"/>
      <c r="B81" s="208"/>
      <c r="C81" s="208"/>
      <c r="D81" s="208"/>
      <c r="E81" s="223"/>
      <c r="F81" s="154"/>
      <c r="G81" s="154"/>
      <c r="H81" s="154"/>
      <c r="I81" s="154"/>
      <c r="J81" s="154"/>
      <c r="K81" s="154"/>
      <c r="L81" s="154"/>
      <c r="M81" s="154"/>
      <c r="AF81" s="187"/>
      <c r="AG81" s="185"/>
      <c r="AH81" s="185"/>
    </row>
    <row r="82" spans="1:34" s="119" customFormat="1" x14ac:dyDescent="0.25">
      <c r="A82" s="114"/>
      <c r="B82" s="208"/>
      <c r="C82" s="208"/>
      <c r="D82" s="208"/>
      <c r="E82" s="223"/>
      <c r="F82" s="154"/>
      <c r="G82" s="154"/>
      <c r="H82" s="154"/>
      <c r="I82" s="154"/>
      <c r="J82" s="154"/>
      <c r="K82" s="154"/>
      <c r="L82" s="154"/>
      <c r="M82" s="154"/>
      <c r="AF82" s="187"/>
      <c r="AG82" s="185"/>
      <c r="AH82" s="185"/>
    </row>
    <row r="83" spans="1:34" s="119" customFormat="1" ht="14.25" customHeight="1" x14ac:dyDescent="0.25">
      <c r="A83" s="114"/>
      <c r="B83" s="209"/>
      <c r="C83" s="209"/>
      <c r="D83" s="208"/>
      <c r="E83" s="223"/>
      <c r="F83" s="154"/>
      <c r="G83" s="154"/>
      <c r="H83" s="154"/>
      <c r="I83" s="154"/>
      <c r="J83" s="154"/>
      <c r="K83" s="154"/>
      <c r="L83" s="154"/>
      <c r="M83" s="154"/>
      <c r="AF83" s="187"/>
      <c r="AG83" s="185"/>
      <c r="AH83" s="185"/>
    </row>
    <row r="84" spans="1:34" s="119" customFormat="1" ht="14.25" customHeight="1" x14ac:dyDescent="0.25">
      <c r="A84" s="114"/>
      <c r="B84" s="209"/>
      <c r="C84" s="209"/>
      <c r="D84" s="208"/>
      <c r="E84" s="223"/>
      <c r="F84" s="154"/>
      <c r="G84" s="154"/>
      <c r="H84" s="154"/>
      <c r="I84" s="154"/>
      <c r="J84" s="154"/>
      <c r="K84" s="154"/>
      <c r="L84" s="154"/>
      <c r="M84" s="154"/>
      <c r="AF84" s="187"/>
      <c r="AG84" s="185"/>
      <c r="AH84" s="185"/>
    </row>
    <row r="85" spans="1:34" s="119" customFormat="1" ht="79.5" customHeight="1" x14ac:dyDescent="0.25">
      <c r="A85" s="114"/>
      <c r="B85" s="209"/>
      <c r="C85" s="209"/>
      <c r="D85" s="209"/>
      <c r="E85" s="223"/>
      <c r="F85" s="154"/>
      <c r="G85" s="154"/>
      <c r="H85" s="154"/>
      <c r="I85" s="154"/>
      <c r="J85" s="154"/>
      <c r="K85" s="154"/>
      <c r="L85" s="154"/>
      <c r="M85" s="154"/>
      <c r="AF85" s="187"/>
      <c r="AG85" s="185"/>
      <c r="AH85" s="185"/>
    </row>
    <row r="86" spans="1:34" s="119" customFormat="1" ht="79.5" customHeight="1" x14ac:dyDescent="0.25">
      <c r="A86" s="114"/>
      <c r="B86" s="118"/>
      <c r="C86" s="118"/>
      <c r="D86" s="209"/>
      <c r="E86" s="223"/>
      <c r="F86" s="154"/>
      <c r="G86" s="154"/>
      <c r="H86" s="154"/>
      <c r="I86" s="154"/>
      <c r="J86" s="154"/>
      <c r="K86" s="154"/>
      <c r="L86" s="154"/>
      <c r="M86" s="154"/>
      <c r="AF86" s="187"/>
      <c r="AG86" s="185"/>
      <c r="AH86" s="185"/>
    </row>
    <row r="87" spans="1:34" s="119" customFormat="1" ht="79.5" customHeight="1" x14ac:dyDescent="0.25">
      <c r="A87" s="114"/>
      <c r="B87" s="118"/>
      <c r="C87" s="118"/>
      <c r="D87" s="209"/>
      <c r="E87" s="223"/>
      <c r="F87" s="154"/>
      <c r="G87" s="154"/>
      <c r="H87" s="154"/>
      <c r="I87" s="154"/>
      <c r="J87" s="154"/>
      <c r="K87" s="154"/>
      <c r="L87" s="154"/>
      <c r="M87" s="154"/>
      <c r="AF87" s="187"/>
      <c r="AG87" s="185"/>
      <c r="AH87" s="185"/>
    </row>
    <row r="88" spans="1:34" s="119" customFormat="1" x14ac:dyDescent="0.25">
      <c r="A88" s="113"/>
      <c r="B88" s="118"/>
      <c r="C88" s="118"/>
      <c r="D88" s="118"/>
      <c r="E88" s="223"/>
      <c r="F88" s="154"/>
      <c r="G88" s="154"/>
      <c r="H88" s="154"/>
      <c r="I88" s="154"/>
      <c r="J88" s="154"/>
      <c r="K88" s="154"/>
      <c r="L88" s="154"/>
      <c r="M88" s="154"/>
      <c r="AF88" s="187"/>
      <c r="AG88" s="185"/>
      <c r="AH88" s="185"/>
    </row>
    <row r="89" spans="1:34" s="119" customFormat="1" x14ac:dyDescent="0.25">
      <c r="A89" s="113"/>
      <c r="B89" s="118"/>
      <c r="C89" s="118"/>
      <c r="D89" s="118"/>
      <c r="E89" s="223"/>
      <c r="F89" s="154"/>
      <c r="G89" s="154"/>
      <c r="H89" s="154"/>
      <c r="I89" s="154"/>
      <c r="J89" s="154"/>
      <c r="K89" s="154"/>
      <c r="L89" s="154"/>
      <c r="M89" s="154"/>
      <c r="AF89" s="187"/>
      <c r="AG89" s="185"/>
      <c r="AH89" s="185"/>
    </row>
    <row r="90" spans="1:34" s="119" customFormat="1" x14ac:dyDescent="0.25">
      <c r="A90" s="114"/>
      <c r="B90" s="118"/>
      <c r="C90" s="118"/>
      <c r="D90" s="118"/>
      <c r="E90" s="223"/>
      <c r="F90" s="154"/>
      <c r="G90" s="154"/>
      <c r="H90" s="154"/>
      <c r="I90" s="154"/>
      <c r="J90" s="154"/>
      <c r="K90" s="154"/>
      <c r="L90" s="154"/>
      <c r="M90" s="154"/>
      <c r="AF90" s="187"/>
      <c r="AG90" s="185"/>
      <c r="AH90" s="185"/>
    </row>
    <row r="91" spans="1:34" s="119" customFormat="1" x14ac:dyDescent="0.25">
      <c r="A91" s="114"/>
      <c r="B91" s="118"/>
      <c r="C91" s="118"/>
      <c r="D91" s="118"/>
      <c r="E91" s="223"/>
      <c r="F91" s="154"/>
      <c r="G91" s="154"/>
      <c r="H91" s="154"/>
      <c r="I91" s="154"/>
      <c r="J91" s="154"/>
      <c r="K91" s="154"/>
      <c r="L91" s="154"/>
      <c r="M91" s="154"/>
      <c r="AF91" s="187"/>
      <c r="AG91" s="185"/>
      <c r="AH91" s="185"/>
    </row>
    <row r="92" spans="1:34" s="119" customFormat="1" x14ac:dyDescent="0.25">
      <c r="A92" s="114"/>
      <c r="B92" s="118"/>
      <c r="C92" s="118"/>
      <c r="D92" s="118"/>
      <c r="E92" s="223"/>
      <c r="F92" s="154"/>
      <c r="G92" s="154"/>
      <c r="H92" s="154"/>
      <c r="I92" s="154"/>
      <c r="J92" s="154"/>
      <c r="K92" s="154"/>
      <c r="L92" s="154"/>
      <c r="M92" s="154"/>
      <c r="AF92" s="187"/>
      <c r="AG92" s="185"/>
      <c r="AH92" s="185"/>
    </row>
    <row r="93" spans="1:34" s="119" customFormat="1" x14ac:dyDescent="0.25">
      <c r="A93" s="114"/>
      <c r="B93" s="118"/>
      <c r="C93" s="118"/>
      <c r="D93" s="118"/>
      <c r="E93" s="223"/>
      <c r="F93" s="154"/>
      <c r="G93" s="154"/>
      <c r="H93" s="154"/>
      <c r="I93" s="154"/>
      <c r="J93" s="154"/>
      <c r="K93" s="154"/>
      <c r="L93" s="154"/>
      <c r="M93" s="154"/>
      <c r="AF93" s="187"/>
      <c r="AG93" s="185"/>
      <c r="AH93" s="185"/>
    </row>
    <row r="94" spans="1:34" s="119" customFormat="1" x14ac:dyDescent="0.25">
      <c r="A94" s="114"/>
      <c r="B94" s="118"/>
      <c r="C94" s="118"/>
      <c r="D94" s="118"/>
      <c r="E94" s="223"/>
      <c r="F94" s="154"/>
      <c r="G94" s="154"/>
      <c r="H94" s="154"/>
      <c r="I94" s="154"/>
      <c r="J94" s="154"/>
      <c r="K94" s="154"/>
      <c r="L94" s="154"/>
      <c r="M94" s="154"/>
      <c r="AF94" s="187"/>
      <c r="AG94" s="185"/>
      <c r="AH94" s="185"/>
    </row>
    <row r="95" spans="1:34" s="119" customFormat="1" x14ac:dyDescent="0.25">
      <c r="A95" s="114"/>
      <c r="B95" s="118"/>
      <c r="C95" s="118"/>
      <c r="D95" s="118"/>
      <c r="E95" s="223"/>
      <c r="F95" s="154"/>
      <c r="G95" s="154"/>
      <c r="H95" s="154"/>
      <c r="I95" s="154"/>
      <c r="J95" s="154"/>
      <c r="K95" s="154"/>
      <c r="L95" s="154"/>
      <c r="M95" s="154"/>
      <c r="AF95" s="187"/>
      <c r="AG95" s="185"/>
      <c r="AH95" s="185"/>
    </row>
    <row r="96" spans="1:34" s="119" customFormat="1" x14ac:dyDescent="0.25">
      <c r="A96" s="114"/>
      <c r="B96" s="118"/>
      <c r="C96" s="118"/>
      <c r="D96" s="118"/>
      <c r="E96" s="223"/>
      <c r="F96" s="154"/>
      <c r="G96" s="154"/>
      <c r="H96" s="154"/>
      <c r="I96" s="154"/>
      <c r="J96" s="154"/>
      <c r="K96" s="154"/>
      <c r="L96" s="154"/>
      <c r="M96" s="154"/>
      <c r="AF96" s="187"/>
      <c r="AG96" s="185"/>
      <c r="AH96" s="185"/>
    </row>
    <row r="97" spans="1:34" s="119" customFormat="1" x14ac:dyDescent="0.25">
      <c r="A97" s="114"/>
      <c r="B97" s="118"/>
      <c r="C97" s="118"/>
      <c r="D97" s="118"/>
      <c r="E97" s="223"/>
      <c r="F97" s="154"/>
      <c r="G97" s="154"/>
      <c r="H97" s="154"/>
      <c r="I97" s="154"/>
      <c r="J97" s="154"/>
      <c r="K97" s="154"/>
      <c r="L97" s="154"/>
      <c r="M97" s="154"/>
      <c r="AF97" s="187"/>
      <c r="AG97" s="185"/>
      <c r="AH97" s="185"/>
    </row>
    <row r="98" spans="1:34" s="119" customFormat="1" x14ac:dyDescent="0.25">
      <c r="A98" s="114"/>
      <c r="B98" s="118"/>
      <c r="C98" s="118"/>
      <c r="D98" s="118"/>
      <c r="E98" s="223"/>
      <c r="F98" s="154"/>
      <c r="G98" s="154"/>
      <c r="H98" s="154"/>
      <c r="I98" s="154"/>
      <c r="J98" s="154"/>
      <c r="K98" s="154"/>
      <c r="L98" s="154"/>
      <c r="M98" s="154"/>
      <c r="AF98" s="187"/>
      <c r="AG98" s="185"/>
      <c r="AH98" s="185"/>
    </row>
    <row r="99" spans="1:34" s="119" customFormat="1" x14ac:dyDescent="0.25">
      <c r="A99" s="114"/>
      <c r="B99" s="118"/>
      <c r="C99" s="118"/>
      <c r="D99" s="118"/>
      <c r="E99" s="223"/>
      <c r="F99" s="154"/>
      <c r="G99" s="154"/>
      <c r="H99" s="154"/>
      <c r="I99" s="154"/>
      <c r="J99" s="154"/>
      <c r="K99" s="154"/>
      <c r="L99" s="154"/>
      <c r="M99" s="154"/>
      <c r="AF99" s="187"/>
      <c r="AG99" s="185"/>
      <c r="AH99" s="185"/>
    </row>
    <row r="100" spans="1:34" s="119" customFormat="1" x14ac:dyDescent="0.25">
      <c r="A100" s="114"/>
      <c r="B100" s="118"/>
      <c r="C100" s="118"/>
      <c r="D100" s="118"/>
      <c r="E100" s="223"/>
      <c r="F100" s="154"/>
      <c r="G100" s="154"/>
      <c r="H100" s="154"/>
      <c r="I100" s="154"/>
      <c r="J100" s="154"/>
      <c r="K100" s="154"/>
      <c r="L100" s="154"/>
      <c r="M100" s="154"/>
      <c r="AF100" s="187"/>
      <c r="AG100" s="185"/>
      <c r="AH100" s="185"/>
    </row>
    <row r="101" spans="1:34" s="119" customFormat="1" x14ac:dyDescent="0.25">
      <c r="A101" s="114"/>
      <c r="B101" s="118"/>
      <c r="C101" s="118"/>
      <c r="D101" s="118"/>
      <c r="E101" s="223"/>
      <c r="F101" s="154"/>
      <c r="G101" s="154"/>
      <c r="H101" s="154"/>
      <c r="I101" s="154"/>
      <c r="J101" s="154"/>
      <c r="K101" s="154"/>
      <c r="L101" s="154"/>
      <c r="M101" s="154"/>
      <c r="AF101" s="187"/>
      <c r="AG101" s="185"/>
      <c r="AH101" s="185"/>
    </row>
    <row r="102" spans="1:34" s="119" customFormat="1" x14ac:dyDescent="0.25">
      <c r="A102" s="114"/>
      <c r="B102" s="118"/>
      <c r="C102" s="118"/>
      <c r="D102" s="118"/>
      <c r="E102" s="223"/>
      <c r="F102" s="154"/>
      <c r="G102" s="154"/>
      <c r="H102" s="154"/>
      <c r="I102" s="154"/>
      <c r="J102" s="154"/>
      <c r="K102" s="154"/>
      <c r="L102" s="154"/>
      <c r="M102" s="154"/>
      <c r="AF102" s="187"/>
      <c r="AG102" s="185"/>
      <c r="AH102" s="185"/>
    </row>
    <row r="103" spans="1:34" s="119" customFormat="1" x14ac:dyDescent="0.25">
      <c r="A103" s="114"/>
      <c r="B103" s="118"/>
      <c r="C103" s="118"/>
      <c r="D103" s="118"/>
      <c r="E103" s="223"/>
      <c r="F103" s="154"/>
      <c r="G103" s="154"/>
      <c r="H103" s="154"/>
      <c r="I103" s="154"/>
      <c r="J103" s="154"/>
      <c r="K103" s="154"/>
      <c r="L103" s="154"/>
      <c r="M103" s="154"/>
      <c r="AF103" s="187"/>
      <c r="AG103" s="185"/>
      <c r="AH103" s="185"/>
    </row>
    <row r="104" spans="1:34" s="119" customFormat="1" x14ac:dyDescent="0.25">
      <c r="A104" s="114"/>
      <c r="B104" s="118"/>
      <c r="C104" s="118"/>
      <c r="D104" s="118"/>
      <c r="E104" s="223"/>
      <c r="F104" s="154"/>
      <c r="G104" s="154"/>
      <c r="H104" s="154"/>
      <c r="I104" s="154"/>
      <c r="J104" s="154"/>
      <c r="K104" s="154"/>
      <c r="L104" s="154"/>
      <c r="M104" s="154"/>
      <c r="AF104" s="187"/>
      <c r="AG104" s="185"/>
      <c r="AH104" s="185"/>
    </row>
    <row r="105" spans="1:34" s="119" customFormat="1" x14ac:dyDescent="0.25">
      <c r="A105" s="114"/>
      <c r="B105" s="118"/>
      <c r="C105" s="118"/>
      <c r="D105" s="118"/>
      <c r="E105" s="223"/>
      <c r="F105" s="154"/>
      <c r="G105" s="154"/>
      <c r="H105" s="154"/>
      <c r="I105" s="154"/>
      <c r="J105" s="154"/>
      <c r="K105" s="154"/>
      <c r="L105" s="154"/>
      <c r="M105" s="154"/>
      <c r="AF105" s="187"/>
      <c r="AG105" s="185"/>
      <c r="AH105" s="185"/>
    </row>
    <row r="106" spans="1:34" s="119" customFormat="1" x14ac:dyDescent="0.25">
      <c r="A106" s="114"/>
      <c r="B106" s="118"/>
      <c r="C106" s="118"/>
      <c r="D106" s="118"/>
      <c r="E106" s="223"/>
      <c r="F106" s="154"/>
      <c r="G106" s="154"/>
      <c r="H106" s="154"/>
      <c r="I106" s="154"/>
      <c r="J106" s="154"/>
      <c r="K106" s="154"/>
      <c r="L106" s="154"/>
      <c r="M106" s="154"/>
      <c r="AF106" s="187"/>
      <c r="AG106" s="185"/>
      <c r="AH106" s="185"/>
    </row>
    <row r="107" spans="1:34" s="119" customFormat="1" x14ac:dyDescent="0.25">
      <c r="A107" s="114"/>
      <c r="B107" s="118"/>
      <c r="C107" s="118"/>
      <c r="D107" s="118"/>
      <c r="E107" s="223"/>
      <c r="F107" s="154"/>
      <c r="G107" s="154"/>
      <c r="H107" s="154"/>
      <c r="I107" s="154"/>
      <c r="J107" s="154"/>
      <c r="K107" s="154"/>
      <c r="L107" s="154"/>
      <c r="M107" s="154"/>
      <c r="AF107" s="187"/>
      <c r="AG107" s="185"/>
      <c r="AH107" s="185"/>
    </row>
    <row r="108" spans="1:34" s="119" customFormat="1" x14ac:dyDescent="0.25">
      <c r="A108" s="114"/>
      <c r="B108" s="118"/>
      <c r="C108" s="118"/>
      <c r="D108" s="118"/>
      <c r="E108" s="223"/>
      <c r="F108" s="154"/>
      <c r="G108" s="154"/>
      <c r="H108" s="154"/>
      <c r="I108" s="154"/>
      <c r="J108" s="154"/>
      <c r="K108" s="154"/>
      <c r="L108" s="154"/>
      <c r="M108" s="154"/>
      <c r="AF108" s="187"/>
      <c r="AG108" s="185"/>
      <c r="AH108" s="185"/>
    </row>
    <row r="109" spans="1:34" s="119" customFormat="1" x14ac:dyDescent="0.25">
      <c r="A109" s="114"/>
      <c r="B109" s="118"/>
      <c r="C109" s="118"/>
      <c r="D109" s="118"/>
      <c r="E109" s="223"/>
      <c r="F109" s="154"/>
      <c r="G109" s="154"/>
      <c r="H109" s="154"/>
      <c r="I109" s="154"/>
      <c r="J109" s="154"/>
      <c r="K109" s="154"/>
      <c r="L109" s="154"/>
      <c r="M109" s="154"/>
      <c r="AF109" s="187"/>
      <c r="AG109" s="185"/>
      <c r="AH109" s="185"/>
    </row>
    <row r="110" spans="1:34" s="119" customFormat="1" x14ac:dyDescent="0.25">
      <c r="A110" s="114"/>
      <c r="B110" s="118"/>
      <c r="C110" s="118"/>
      <c r="D110" s="118"/>
      <c r="E110" s="223"/>
      <c r="F110" s="154"/>
      <c r="G110" s="154"/>
      <c r="H110" s="154"/>
      <c r="I110" s="154"/>
      <c r="J110" s="154"/>
      <c r="K110" s="154"/>
      <c r="L110" s="154"/>
      <c r="M110" s="154"/>
      <c r="AF110" s="187"/>
      <c r="AG110" s="185"/>
      <c r="AH110" s="185"/>
    </row>
    <row r="111" spans="1:34" s="119" customFormat="1" x14ac:dyDescent="0.25">
      <c r="A111" s="114"/>
      <c r="B111" s="118"/>
      <c r="C111" s="118"/>
      <c r="D111" s="118"/>
      <c r="E111" s="223"/>
      <c r="F111" s="154"/>
      <c r="G111" s="154"/>
      <c r="H111" s="154"/>
      <c r="I111" s="154"/>
      <c r="J111" s="154"/>
      <c r="K111" s="154"/>
      <c r="L111" s="154"/>
      <c r="M111" s="154"/>
      <c r="AF111" s="187"/>
      <c r="AG111" s="185"/>
      <c r="AH111" s="185"/>
    </row>
    <row r="112" spans="1:34" s="119" customFormat="1" x14ac:dyDescent="0.25">
      <c r="A112" s="114"/>
      <c r="B112" s="118"/>
      <c r="C112" s="118"/>
      <c r="D112" s="118"/>
      <c r="E112" s="223"/>
      <c r="F112" s="154"/>
      <c r="G112" s="154"/>
      <c r="H112" s="154"/>
      <c r="I112" s="154"/>
      <c r="J112" s="154"/>
      <c r="K112" s="154"/>
      <c r="L112" s="154"/>
      <c r="M112" s="154"/>
      <c r="AF112" s="187"/>
      <c r="AG112" s="185"/>
      <c r="AH112" s="185"/>
    </row>
    <row r="113" spans="1:34" s="119" customFormat="1" x14ac:dyDescent="0.25">
      <c r="A113" s="114"/>
      <c r="B113" s="118"/>
      <c r="C113" s="118"/>
      <c r="D113" s="118"/>
      <c r="E113" s="223"/>
      <c r="F113" s="154"/>
      <c r="G113" s="154"/>
      <c r="H113" s="154"/>
      <c r="I113" s="154"/>
      <c r="J113" s="154"/>
      <c r="K113" s="154"/>
      <c r="L113" s="154"/>
      <c r="M113" s="154"/>
      <c r="AF113" s="187"/>
      <c r="AG113" s="185"/>
      <c r="AH113" s="185"/>
    </row>
    <row r="114" spans="1:34" s="119" customFormat="1" x14ac:dyDescent="0.25">
      <c r="A114" s="114"/>
      <c r="B114" s="118"/>
      <c r="C114" s="118"/>
      <c r="D114" s="118"/>
      <c r="E114" s="223"/>
      <c r="F114" s="154"/>
      <c r="G114" s="154"/>
      <c r="H114" s="154"/>
      <c r="I114" s="154"/>
      <c r="J114" s="154"/>
      <c r="K114" s="154"/>
      <c r="L114" s="154"/>
      <c r="M114" s="154"/>
      <c r="AF114" s="187"/>
      <c r="AG114" s="185"/>
      <c r="AH114" s="185"/>
    </row>
    <row r="115" spans="1:34" s="119" customFormat="1" hidden="1" x14ac:dyDescent="0.25">
      <c r="A115" s="114"/>
      <c r="B115" s="118"/>
      <c r="C115" s="118"/>
      <c r="D115" s="118"/>
      <c r="E115" s="223"/>
      <c r="F115" s="154"/>
      <c r="G115" s="154"/>
      <c r="H115" s="154"/>
      <c r="I115" s="154"/>
      <c r="J115" s="154"/>
      <c r="K115" s="154"/>
      <c r="L115" s="154"/>
      <c r="M115" s="154"/>
      <c r="AF115" s="187"/>
      <c r="AG115" s="185"/>
      <c r="AH115" s="185"/>
    </row>
    <row r="116" spans="1:34" s="119" customFormat="1" hidden="1" x14ac:dyDescent="0.25">
      <c r="A116" s="114"/>
      <c r="B116" s="118"/>
      <c r="C116" s="118"/>
      <c r="D116" s="118"/>
      <c r="E116" s="223"/>
      <c r="F116" s="154"/>
      <c r="G116" s="154"/>
      <c r="H116" s="154"/>
      <c r="I116" s="154"/>
      <c r="J116" s="154"/>
      <c r="K116" s="154"/>
      <c r="L116" s="154"/>
      <c r="M116" s="154"/>
      <c r="AF116" s="187"/>
      <c r="AG116" s="185"/>
      <c r="AH116" s="185"/>
    </row>
    <row r="117" spans="1:34" s="119" customFormat="1" hidden="1" x14ac:dyDescent="0.25">
      <c r="A117" s="114"/>
      <c r="B117" s="118"/>
      <c r="C117" s="118"/>
      <c r="D117" s="118"/>
      <c r="E117" s="223"/>
      <c r="F117" s="154"/>
      <c r="G117" s="154"/>
      <c r="H117" s="154"/>
      <c r="I117" s="154"/>
      <c r="J117" s="154"/>
      <c r="K117" s="154"/>
      <c r="L117" s="154"/>
      <c r="M117" s="154"/>
      <c r="AF117" s="187"/>
      <c r="AG117" s="185"/>
      <c r="AH117" s="185"/>
    </row>
    <row r="118" spans="1:34" s="119" customFormat="1" x14ac:dyDescent="0.25">
      <c r="A118" s="114"/>
      <c r="B118" s="118"/>
      <c r="C118" s="118"/>
      <c r="D118" s="118"/>
      <c r="E118" s="97"/>
      <c r="AF118" s="187"/>
      <c r="AG118" s="185"/>
      <c r="AH118" s="185"/>
    </row>
    <row r="119" spans="1:34" s="119" customFormat="1" x14ac:dyDescent="0.25">
      <c r="A119" s="114"/>
      <c r="B119" s="118"/>
      <c r="C119" s="118"/>
      <c r="D119" s="118"/>
      <c r="E119" s="97"/>
      <c r="AF119" s="187"/>
      <c r="AG119" s="185"/>
      <c r="AH119" s="185"/>
    </row>
    <row r="120" spans="1:34" s="119" customFormat="1" hidden="1" x14ac:dyDescent="0.25">
      <c r="A120" s="114"/>
      <c r="B120" s="111"/>
      <c r="C120" s="118"/>
      <c r="D120" s="118"/>
      <c r="E120" s="97"/>
      <c r="AF120" s="187"/>
      <c r="AG120" s="185"/>
      <c r="AH120" s="185"/>
    </row>
    <row r="121" spans="1:34" s="119" customFormat="1" hidden="1" x14ac:dyDescent="0.25">
      <c r="A121" s="114"/>
      <c r="B121" s="111"/>
      <c r="C121" s="118"/>
      <c r="D121" s="118"/>
      <c r="E121" s="97"/>
      <c r="AF121" s="187"/>
      <c r="AG121" s="185"/>
      <c r="AH121" s="185"/>
    </row>
    <row r="122" spans="1:34" x14ac:dyDescent="0.25"/>
    <row r="123" spans="1:34" x14ac:dyDescent="0.25"/>
    <row r="124" spans="1:34" x14ac:dyDescent="0.25"/>
    <row r="125" spans="1:34" x14ac:dyDescent="0.25"/>
    <row r="126" spans="1:34" x14ac:dyDescent="0.25"/>
    <row r="127" spans="1:34" x14ac:dyDescent="0.25"/>
    <row r="128" spans="1:34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</sheetData>
  <sheetProtection formatCells="0" formatColumns="0" formatRows="0" insertRows="0" deleteRows="0"/>
  <autoFilter ref="A8:AL8" xr:uid="{31D2D501-48E0-43DC-9283-8D54989BAC63}"/>
  <mergeCells count="5">
    <mergeCell ref="S7:X7"/>
    <mergeCell ref="A7:B7"/>
    <mergeCell ref="A6:B6"/>
    <mergeCell ref="C6:E6"/>
    <mergeCell ref="C7:N7"/>
  </mergeCells>
  <printOptions horizontalCentered="1" verticalCentered="1"/>
  <pageMargins left="0.25" right="0.25" top="0.75" bottom="0.75" header="0.3" footer="0.3"/>
  <pageSetup paperSize="17" scale="82" fitToWidth="0" orientation="landscape" r:id="rId1"/>
  <headerFooter>
    <oddFooter>Page &amp;P&amp;R&amp;A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497c95b2368c8af117c8dcf77339d23a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bdba2612be67019c42ca9ed5b3324280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15537F-3015-42D1-B1E6-A56DEE005A7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C05CE88-0EB7-4FBC-AA34-CE3FB0E74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b72882-1d02-4704-8464-4e9c6e9dc5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7A0BC2-E342-4C71-A27F-2925374A7D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Project Wide Estimates</vt:lpstr>
      <vt:lpstr>Delivery Hours</vt:lpstr>
      <vt:lpstr>Individual Parcel Estimate</vt:lpstr>
      <vt:lpstr>Conclusion</vt:lpstr>
      <vt:lpstr>Appraisal Scoping Checklist</vt:lpstr>
      <vt:lpstr>In_house</vt:lpstr>
      <vt:lpstr>ParcelType</vt:lpstr>
      <vt:lpstr>'Appraisal Scoping Checklist'!Print_Titles</vt:lpstr>
      <vt:lpstr>'Individual Parcel Estimate'!Print_Titles</vt:lpstr>
      <vt:lpstr>PropertyType</vt:lpstr>
      <vt:lpstr>PropType</vt:lpstr>
      <vt:lpstr>Who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Transportation</dc:creator>
  <cp:lastModifiedBy>RINGEL, ABIGAIL E</cp:lastModifiedBy>
  <cp:lastPrinted>2019-06-17T16:21:43Z</cp:lastPrinted>
  <dcterms:created xsi:type="dcterms:W3CDTF">1998-05-22T15:34:26Z</dcterms:created>
  <dcterms:modified xsi:type="dcterms:W3CDTF">2022-01-26T20:31:28Z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