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C:\BoxDrv\Box\DTSD\DTSD-BTO\Traffic\SafetyEng\SafetyProgramsPolicy\RSMP\01.4 - Economic Appraisal\Benefit Cost Analysis\"/>
    </mc:Choice>
  </mc:AlternateContent>
  <xr:revisionPtr revIDLastSave="0" documentId="13_ncr:1_{614EDE46-57C7-4FF9-9FDC-9B8DED09F4B2}" xr6:coauthVersionLast="47" xr6:coauthVersionMax="47" xr10:uidLastSave="{00000000-0000-0000-0000-000000000000}"/>
  <bookViews>
    <workbookView xWindow="28680" yWindow="-120" windowWidth="29040" windowHeight="15840" activeTab="1" xr2:uid="{00000000-000D-0000-FFFF-FFFF00000000}"/>
  </bookViews>
  <sheets>
    <sheet name="Instructions" sheetId="1" r:id="rId1"/>
    <sheet name="BC Tool" sheetId="2" r:id="rId2"/>
    <sheet name="EA Calculations" sheetId="4" r:id="rId3"/>
  </sheets>
  <definedNames>
    <definedName name="Area">OFFSET(#REF!,0,0,COUNTA(#REF!),1)</definedName>
    <definedName name="Control">OFFSET(#REF!,0,0,COUNTA(#REF!),1)</definedName>
    <definedName name="Cross_Section">OFFSET(#REF!,0,0,COUNTA(#REF!),1)</definedName>
    <definedName name="Int_Roadway">OFFSET(#REF!,0,0,COUNTA(#REF!),1)</definedName>
    <definedName name="Legs">OFFSET(#REF!,0,0,COUNTA(#REF!),1)</definedName>
    <definedName name="Location">OFFSET(#REF!,0,0,COUNTA(#REF!),1)</definedName>
    <definedName name="Seg_Roadway">OFFSET(#REF!,0,0,COUNTA(#REF!),1)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0" i="2" l="1"/>
  <c r="C29" i="2"/>
  <c r="K10" i="2" l="1"/>
  <c r="K9" i="2"/>
  <c r="K8" i="2"/>
  <c r="K7" i="2"/>
  <c r="K6" i="2"/>
  <c r="Q101" i="2"/>
  <c r="P101" i="2"/>
  <c r="O101" i="2"/>
  <c r="N101" i="2"/>
  <c r="M101" i="2"/>
  <c r="L101" i="2"/>
  <c r="Q100" i="2"/>
  <c r="P100" i="2"/>
  <c r="O100" i="2"/>
  <c r="N100" i="2"/>
  <c r="M100" i="2"/>
  <c r="L100" i="2"/>
  <c r="Q99" i="2"/>
  <c r="P99" i="2"/>
  <c r="O99" i="2"/>
  <c r="N99" i="2"/>
  <c r="M99" i="2"/>
  <c r="R99" i="2" s="1"/>
  <c r="L99" i="2"/>
  <c r="Q98" i="2"/>
  <c r="P98" i="2"/>
  <c r="O98" i="2"/>
  <c r="N98" i="2"/>
  <c r="S98" i="2" s="1"/>
  <c r="M98" i="2"/>
  <c r="L98" i="2"/>
  <c r="Q97" i="2"/>
  <c r="P97" i="2"/>
  <c r="O97" i="2"/>
  <c r="N97" i="2"/>
  <c r="M97" i="2"/>
  <c r="L97" i="2"/>
  <c r="Q96" i="2"/>
  <c r="P96" i="2"/>
  <c r="O96" i="2"/>
  <c r="N96" i="2"/>
  <c r="S96" i="2" s="1"/>
  <c r="M96" i="2"/>
  <c r="L96" i="2"/>
  <c r="Q95" i="2"/>
  <c r="P95" i="2"/>
  <c r="O95" i="2"/>
  <c r="N95" i="2"/>
  <c r="M95" i="2"/>
  <c r="R95" i="2" s="1"/>
  <c r="L95" i="2"/>
  <c r="Q94" i="2"/>
  <c r="P94" i="2"/>
  <c r="O94" i="2"/>
  <c r="N94" i="2"/>
  <c r="M94" i="2"/>
  <c r="L94" i="2"/>
  <c r="Q93" i="2"/>
  <c r="P93" i="2"/>
  <c r="O93" i="2"/>
  <c r="N93" i="2"/>
  <c r="M93" i="2"/>
  <c r="R93" i="2" s="1"/>
  <c r="L93" i="2"/>
  <c r="I93" i="2"/>
  <c r="Q92" i="2"/>
  <c r="P92" i="2"/>
  <c r="O92" i="2"/>
  <c r="N92" i="2"/>
  <c r="M92" i="2"/>
  <c r="L92" i="2"/>
  <c r="I92" i="2"/>
  <c r="H92" i="2"/>
  <c r="Q86" i="2"/>
  <c r="P86" i="2"/>
  <c r="O86" i="2"/>
  <c r="N86" i="2"/>
  <c r="M86" i="2"/>
  <c r="L86" i="2"/>
  <c r="Q85" i="2"/>
  <c r="P85" i="2"/>
  <c r="R85" i="2" s="1"/>
  <c r="O85" i="2"/>
  <c r="N85" i="2"/>
  <c r="S85" i="2" s="1"/>
  <c r="M85" i="2"/>
  <c r="L85" i="2"/>
  <c r="Q84" i="2"/>
  <c r="P84" i="2"/>
  <c r="R84" i="2" s="1"/>
  <c r="O84" i="2"/>
  <c r="N84" i="2"/>
  <c r="M84" i="2"/>
  <c r="L84" i="2"/>
  <c r="Q83" i="2"/>
  <c r="P83" i="2"/>
  <c r="O83" i="2"/>
  <c r="N83" i="2"/>
  <c r="S83" i="2" s="1"/>
  <c r="M83" i="2"/>
  <c r="L83" i="2"/>
  <c r="Q82" i="2"/>
  <c r="P82" i="2"/>
  <c r="O82" i="2"/>
  <c r="N82" i="2"/>
  <c r="M82" i="2"/>
  <c r="L82" i="2"/>
  <c r="Q81" i="2"/>
  <c r="P81" i="2"/>
  <c r="O81" i="2"/>
  <c r="N81" i="2"/>
  <c r="S81" i="2" s="1"/>
  <c r="M81" i="2"/>
  <c r="L81" i="2"/>
  <c r="Q80" i="2"/>
  <c r="P80" i="2"/>
  <c r="R80" i="2" s="1"/>
  <c r="O80" i="2"/>
  <c r="N80" i="2"/>
  <c r="M80" i="2"/>
  <c r="L80" i="2"/>
  <c r="Q79" i="2"/>
  <c r="P79" i="2"/>
  <c r="O79" i="2"/>
  <c r="N79" i="2"/>
  <c r="S79" i="2" s="1"/>
  <c r="M79" i="2"/>
  <c r="L79" i="2"/>
  <c r="Q78" i="2"/>
  <c r="P78" i="2"/>
  <c r="O78" i="2"/>
  <c r="N78" i="2"/>
  <c r="M78" i="2"/>
  <c r="L78" i="2"/>
  <c r="Q77" i="2"/>
  <c r="P77" i="2"/>
  <c r="O77" i="2"/>
  <c r="N77" i="2"/>
  <c r="S77" i="2" s="1"/>
  <c r="M77" i="2"/>
  <c r="L77" i="2"/>
  <c r="I77" i="2"/>
  <c r="H77" i="2"/>
  <c r="Q71" i="2"/>
  <c r="P71" i="2"/>
  <c r="O71" i="2"/>
  <c r="N71" i="2"/>
  <c r="M71" i="2"/>
  <c r="L71" i="2"/>
  <c r="Q70" i="2"/>
  <c r="P70" i="2"/>
  <c r="O70" i="2"/>
  <c r="N70" i="2"/>
  <c r="M70" i="2"/>
  <c r="L70" i="2"/>
  <c r="Q69" i="2"/>
  <c r="P69" i="2"/>
  <c r="R69" i="2" s="1"/>
  <c r="O69" i="2"/>
  <c r="N69" i="2"/>
  <c r="S69" i="2" s="1"/>
  <c r="M69" i="2"/>
  <c r="L69" i="2"/>
  <c r="Q68" i="2"/>
  <c r="P68" i="2"/>
  <c r="O68" i="2"/>
  <c r="N68" i="2"/>
  <c r="M68" i="2"/>
  <c r="L68" i="2"/>
  <c r="Q67" i="2"/>
  <c r="P67" i="2"/>
  <c r="O67" i="2"/>
  <c r="N67" i="2"/>
  <c r="M67" i="2"/>
  <c r="L67" i="2"/>
  <c r="Q66" i="2"/>
  <c r="P66" i="2"/>
  <c r="O66" i="2"/>
  <c r="N66" i="2"/>
  <c r="M66" i="2"/>
  <c r="L66" i="2"/>
  <c r="Q65" i="2"/>
  <c r="P65" i="2"/>
  <c r="R65" i="2" s="1"/>
  <c r="O65" i="2"/>
  <c r="N65" i="2"/>
  <c r="S65" i="2" s="1"/>
  <c r="M65" i="2"/>
  <c r="L65" i="2"/>
  <c r="Q64" i="2"/>
  <c r="P64" i="2"/>
  <c r="O64" i="2"/>
  <c r="N64" i="2"/>
  <c r="M64" i="2"/>
  <c r="L64" i="2"/>
  <c r="Q63" i="2"/>
  <c r="P63" i="2"/>
  <c r="O63" i="2"/>
  <c r="N63" i="2"/>
  <c r="M63" i="2"/>
  <c r="L63" i="2"/>
  <c r="Q62" i="2"/>
  <c r="P62" i="2"/>
  <c r="O62" i="2"/>
  <c r="N62" i="2"/>
  <c r="M62" i="2"/>
  <c r="L62" i="2"/>
  <c r="I62" i="2"/>
  <c r="I63" i="2" s="1"/>
  <c r="H62" i="2"/>
  <c r="Q56" i="2"/>
  <c r="P56" i="2"/>
  <c r="O56" i="2"/>
  <c r="N56" i="2"/>
  <c r="M56" i="2"/>
  <c r="L56" i="2"/>
  <c r="Q55" i="2"/>
  <c r="P55" i="2"/>
  <c r="O55" i="2"/>
  <c r="N55" i="2"/>
  <c r="M55" i="2"/>
  <c r="L55" i="2"/>
  <c r="Q54" i="2"/>
  <c r="P54" i="2"/>
  <c r="O54" i="2"/>
  <c r="N54" i="2"/>
  <c r="M54" i="2"/>
  <c r="R54" i="2" s="1"/>
  <c r="L54" i="2"/>
  <c r="Q53" i="2"/>
  <c r="S53" i="2" s="1"/>
  <c r="P53" i="2"/>
  <c r="O53" i="2"/>
  <c r="N53" i="2"/>
  <c r="M53" i="2"/>
  <c r="L53" i="2"/>
  <c r="Q52" i="2"/>
  <c r="P52" i="2"/>
  <c r="O52" i="2"/>
  <c r="N52" i="2"/>
  <c r="M52" i="2"/>
  <c r="L52" i="2"/>
  <c r="Q51" i="2"/>
  <c r="S51" i="2" s="1"/>
  <c r="P51" i="2"/>
  <c r="O51" i="2"/>
  <c r="N51" i="2"/>
  <c r="M51" i="2"/>
  <c r="L51" i="2"/>
  <c r="Q50" i="2"/>
  <c r="P50" i="2"/>
  <c r="O50" i="2"/>
  <c r="N50" i="2"/>
  <c r="M50" i="2"/>
  <c r="R50" i="2" s="1"/>
  <c r="L50" i="2"/>
  <c r="Q49" i="2"/>
  <c r="P49" i="2"/>
  <c r="O49" i="2"/>
  <c r="N49" i="2"/>
  <c r="M49" i="2"/>
  <c r="L49" i="2"/>
  <c r="Q48" i="2"/>
  <c r="P48" i="2"/>
  <c r="O48" i="2"/>
  <c r="N48" i="2"/>
  <c r="M48" i="2"/>
  <c r="R48" i="2" s="1"/>
  <c r="L48" i="2"/>
  <c r="I48" i="2"/>
  <c r="Q47" i="2"/>
  <c r="S47" i="2" s="1"/>
  <c r="P47" i="2"/>
  <c r="O47" i="2"/>
  <c r="N47" i="2"/>
  <c r="M47" i="2"/>
  <c r="L47" i="2"/>
  <c r="I47" i="2"/>
  <c r="H47" i="2"/>
  <c r="Q41" i="2"/>
  <c r="P41" i="2"/>
  <c r="O41" i="2"/>
  <c r="N41" i="2"/>
  <c r="M41" i="2"/>
  <c r="L41" i="2"/>
  <c r="Q40" i="2"/>
  <c r="P40" i="2"/>
  <c r="O40" i="2"/>
  <c r="N40" i="2"/>
  <c r="S40" i="2" s="1"/>
  <c r="M40" i="2"/>
  <c r="L40" i="2"/>
  <c r="Q39" i="2"/>
  <c r="S39" i="2" s="1"/>
  <c r="P39" i="2"/>
  <c r="O39" i="2"/>
  <c r="N39" i="2"/>
  <c r="M39" i="2"/>
  <c r="L39" i="2"/>
  <c r="Q38" i="2"/>
  <c r="P38" i="2"/>
  <c r="O38" i="2"/>
  <c r="N38" i="2"/>
  <c r="S38" i="2" s="1"/>
  <c r="M38" i="2"/>
  <c r="L38" i="2"/>
  <c r="Q37" i="2"/>
  <c r="P37" i="2"/>
  <c r="O37" i="2"/>
  <c r="N37" i="2"/>
  <c r="M37" i="2"/>
  <c r="L37" i="2"/>
  <c r="Q36" i="2"/>
  <c r="P36" i="2"/>
  <c r="O36" i="2"/>
  <c r="N36" i="2"/>
  <c r="S36" i="2" s="1"/>
  <c r="M36" i="2"/>
  <c r="R36" i="2" s="1"/>
  <c r="L36" i="2"/>
  <c r="Q35" i="2"/>
  <c r="P35" i="2"/>
  <c r="O35" i="2"/>
  <c r="N35" i="2"/>
  <c r="M35" i="2"/>
  <c r="L35" i="2"/>
  <c r="Q34" i="2"/>
  <c r="P34" i="2"/>
  <c r="O34" i="2"/>
  <c r="N34" i="2"/>
  <c r="S34" i="2" s="1"/>
  <c r="M34" i="2"/>
  <c r="R34" i="2" s="1"/>
  <c r="L34" i="2"/>
  <c r="Q33" i="2"/>
  <c r="S33" i="2" s="1"/>
  <c r="P33" i="2"/>
  <c r="O33" i="2"/>
  <c r="N33" i="2"/>
  <c r="M33" i="2"/>
  <c r="L33" i="2"/>
  <c r="Q32" i="2"/>
  <c r="P32" i="2"/>
  <c r="O32" i="2"/>
  <c r="N32" i="2"/>
  <c r="S32" i="2" s="1"/>
  <c r="M32" i="2"/>
  <c r="L32" i="2"/>
  <c r="I32" i="2"/>
  <c r="H32" i="2"/>
  <c r="H33" i="2" s="1"/>
  <c r="M10" i="2"/>
  <c r="M9" i="2"/>
  <c r="M8" i="2"/>
  <c r="M7" i="2"/>
  <c r="I17" i="2"/>
  <c r="H17" i="2"/>
  <c r="R37" i="2" l="1"/>
  <c r="R39" i="2"/>
  <c r="S52" i="2"/>
  <c r="S54" i="2"/>
  <c r="R68" i="2"/>
  <c r="R78" i="2"/>
  <c r="R86" i="2"/>
  <c r="R97" i="2"/>
  <c r="S100" i="2"/>
  <c r="S62" i="2"/>
  <c r="S64" i="2"/>
  <c r="S66" i="2"/>
  <c r="S68" i="2"/>
  <c r="S70" i="2"/>
  <c r="S80" i="2"/>
  <c r="S84" i="2"/>
  <c r="S92" i="2"/>
  <c r="R94" i="2"/>
  <c r="S99" i="2"/>
  <c r="R101" i="2"/>
  <c r="R56" i="2"/>
  <c r="R64" i="2"/>
  <c r="R82" i="2"/>
  <c r="S95" i="2"/>
  <c r="R52" i="2"/>
  <c r="R63" i="2"/>
  <c r="R67" i="2"/>
  <c r="R71" i="2"/>
  <c r="R79" i="2"/>
  <c r="R83" i="2"/>
  <c r="S94" i="2"/>
  <c r="R98" i="2"/>
  <c r="R38" i="2"/>
  <c r="R41" i="2"/>
  <c r="S48" i="2"/>
  <c r="S56" i="2"/>
  <c r="R62" i="2"/>
  <c r="S63" i="2"/>
  <c r="R66" i="2"/>
  <c r="S67" i="2"/>
  <c r="R70" i="2"/>
  <c r="S71" i="2"/>
  <c r="R77" i="2"/>
  <c r="S78" i="2"/>
  <c r="R81" i="2"/>
  <c r="S82" i="2"/>
  <c r="S86" i="2"/>
  <c r="R92" i="2"/>
  <c r="R32" i="2"/>
  <c r="R35" i="2"/>
  <c r="S35" i="2"/>
  <c r="R40" i="2"/>
  <c r="S41" i="2"/>
  <c r="S50" i="2"/>
  <c r="S55" i="2"/>
  <c r="S93" i="2"/>
  <c r="R96" i="2"/>
  <c r="S97" i="2"/>
  <c r="R100" i="2"/>
  <c r="S101" i="2"/>
  <c r="R33" i="2"/>
  <c r="S37" i="2"/>
  <c r="S49" i="2"/>
  <c r="I64" i="2"/>
  <c r="I49" i="2"/>
  <c r="I50" i="2" s="1"/>
  <c r="I18" i="2"/>
  <c r="I33" i="2"/>
  <c r="I78" i="2"/>
  <c r="I94" i="2"/>
  <c r="H93" i="2"/>
  <c r="H78" i="2"/>
  <c r="H63" i="2"/>
  <c r="R47" i="2"/>
  <c r="H48" i="2"/>
  <c r="R49" i="2"/>
  <c r="R51" i="2"/>
  <c r="R53" i="2"/>
  <c r="R55" i="2"/>
  <c r="H34" i="2"/>
  <c r="I79" i="2" l="1"/>
  <c r="I51" i="2"/>
  <c r="I34" i="2"/>
  <c r="I95" i="2"/>
  <c r="I65" i="2"/>
  <c r="H94" i="2"/>
  <c r="H79" i="2"/>
  <c r="H64" i="2"/>
  <c r="H49" i="2"/>
  <c r="H35" i="2"/>
  <c r="I66" i="2" l="1"/>
  <c r="I96" i="2"/>
  <c r="I35" i="2"/>
  <c r="I52" i="2"/>
  <c r="I80" i="2"/>
  <c r="H95" i="2"/>
  <c r="H80" i="2"/>
  <c r="H65" i="2"/>
  <c r="H50" i="2"/>
  <c r="H36" i="2"/>
  <c r="I53" i="2" l="1"/>
  <c r="I36" i="2"/>
  <c r="I97" i="2"/>
  <c r="I67" i="2"/>
  <c r="I81" i="2"/>
  <c r="H96" i="2"/>
  <c r="H81" i="2"/>
  <c r="H66" i="2"/>
  <c r="H51" i="2"/>
  <c r="H37" i="2"/>
  <c r="I54" i="2" l="1"/>
  <c r="I82" i="2"/>
  <c r="I68" i="2"/>
  <c r="I98" i="2"/>
  <c r="I37" i="2"/>
  <c r="H97" i="2"/>
  <c r="H82" i="2"/>
  <c r="H67" i="2"/>
  <c r="H52" i="2"/>
  <c r="H38" i="2"/>
  <c r="I55" i="2" l="1"/>
  <c r="I38" i="2"/>
  <c r="I69" i="2"/>
  <c r="I99" i="2"/>
  <c r="I83" i="2"/>
  <c r="H98" i="2"/>
  <c r="H83" i="2"/>
  <c r="H68" i="2"/>
  <c r="H53" i="2"/>
  <c r="H39" i="2"/>
  <c r="I56" i="2" l="1"/>
  <c r="I100" i="2"/>
  <c r="I70" i="2"/>
  <c r="I39" i="2"/>
  <c r="I84" i="2"/>
  <c r="H99" i="2"/>
  <c r="H84" i="2"/>
  <c r="H69" i="2"/>
  <c r="H54" i="2"/>
  <c r="H40" i="2"/>
  <c r="I101" i="2" l="1"/>
  <c r="I85" i="2"/>
  <c r="I40" i="2"/>
  <c r="I71" i="2"/>
  <c r="H100" i="2"/>
  <c r="H85" i="2"/>
  <c r="H70" i="2"/>
  <c r="H55" i="2"/>
  <c r="H41" i="2"/>
  <c r="I86" i="2" l="1"/>
  <c r="I41" i="2"/>
  <c r="H101" i="2"/>
  <c r="H86" i="2"/>
  <c r="H71" i="2"/>
  <c r="H56" i="2"/>
  <c r="D24" i="2" l="1"/>
  <c r="W9" i="2" l="1"/>
  <c r="W8" i="2"/>
  <c r="U10" i="2"/>
  <c r="U9" i="2"/>
  <c r="U8" i="2"/>
  <c r="S10" i="2"/>
  <c r="W10" i="2" s="1"/>
  <c r="S9" i="2"/>
  <c r="S8" i="2"/>
  <c r="AF89" i="2"/>
  <c r="AF74" i="2"/>
  <c r="AF59" i="2"/>
  <c r="AF44" i="2"/>
  <c r="AF29" i="2"/>
  <c r="F14" i="2"/>
  <c r="F29" i="2"/>
  <c r="F59" i="2"/>
  <c r="F74" i="2"/>
  <c r="F89" i="2"/>
  <c r="F44" i="2"/>
  <c r="O4" i="2"/>
  <c r="M4" i="2"/>
  <c r="AF14" i="2"/>
  <c r="C15" i="2" l="1"/>
  <c r="Z74" i="2" l="1"/>
  <c r="Z44" i="2"/>
  <c r="Z89" i="2"/>
  <c r="Z59" i="2"/>
  <c r="Z29" i="2"/>
  <c r="Z14" i="2"/>
  <c r="I19" i="2"/>
  <c r="I20" i="2" l="1"/>
  <c r="N17" i="2"/>
  <c r="Q17" i="2"/>
  <c r="S17" i="2" l="1"/>
  <c r="I21" i="2"/>
  <c r="Q26" i="2"/>
  <c r="Q25" i="2"/>
  <c r="Q24" i="2"/>
  <c r="Q23" i="2"/>
  <c r="Q22" i="2"/>
  <c r="Q21" i="2"/>
  <c r="Q20" i="2"/>
  <c r="Q19" i="2"/>
  <c r="Q18" i="2"/>
  <c r="P26" i="2"/>
  <c r="P25" i="2"/>
  <c r="P24" i="2"/>
  <c r="P23" i="2"/>
  <c r="P22" i="2"/>
  <c r="P21" i="2"/>
  <c r="P20" i="2"/>
  <c r="P19" i="2"/>
  <c r="P18" i="2"/>
  <c r="P17" i="2"/>
  <c r="O26" i="2"/>
  <c r="O25" i="2"/>
  <c r="O24" i="2"/>
  <c r="O23" i="2"/>
  <c r="O22" i="2"/>
  <c r="O21" i="2"/>
  <c r="O20" i="2"/>
  <c r="O19" i="2"/>
  <c r="O18" i="2"/>
  <c r="O17" i="2"/>
  <c r="N26" i="2"/>
  <c r="N25" i="2"/>
  <c r="N24" i="2"/>
  <c r="N23" i="2"/>
  <c r="S23" i="2" s="1"/>
  <c r="N22" i="2"/>
  <c r="N21" i="2"/>
  <c r="N20" i="2"/>
  <c r="N19" i="2"/>
  <c r="S19" i="2" s="1"/>
  <c r="N18" i="2"/>
  <c r="M26" i="2"/>
  <c r="M25" i="2"/>
  <c r="M24" i="2"/>
  <c r="R24" i="2" s="1"/>
  <c r="M23" i="2"/>
  <c r="M22" i="2"/>
  <c r="M21" i="2"/>
  <c r="M20" i="2"/>
  <c r="R20" i="2" s="1"/>
  <c r="M19" i="2"/>
  <c r="M18" i="2"/>
  <c r="M17" i="2"/>
  <c r="L26" i="2"/>
  <c r="L25" i="2"/>
  <c r="L24" i="2"/>
  <c r="L23" i="2"/>
  <c r="L22" i="2"/>
  <c r="L21" i="2"/>
  <c r="L20" i="2"/>
  <c r="L19" i="2"/>
  <c r="L18" i="2"/>
  <c r="L17" i="2"/>
  <c r="R18" i="2" l="1"/>
  <c r="R22" i="2"/>
  <c r="R26" i="2"/>
  <c r="S21" i="2"/>
  <c r="S25" i="2"/>
  <c r="R19" i="2"/>
  <c r="R23" i="2"/>
  <c r="S18" i="2"/>
  <c r="S22" i="2"/>
  <c r="S26" i="2"/>
  <c r="I22" i="2"/>
  <c r="R17" i="2"/>
  <c r="R21" i="2"/>
  <c r="R25" i="2"/>
  <c r="S20" i="2"/>
  <c r="S24" i="2"/>
  <c r="H18" i="2"/>
  <c r="I23" i="2" l="1"/>
  <c r="D30" i="2"/>
  <c r="D29" i="2"/>
  <c r="J22" i="2" s="1"/>
  <c r="T22" i="2" s="1"/>
  <c r="U22" i="2" s="1"/>
  <c r="D25" i="2"/>
  <c r="D26" i="2"/>
  <c r="D27" i="2"/>
  <c r="D28" i="2"/>
  <c r="K62" i="2" l="1"/>
  <c r="Y62" i="2" s="1"/>
  <c r="AD62" i="2" s="1"/>
  <c r="AJ62" i="2" s="1"/>
  <c r="K32" i="2"/>
  <c r="Y32" i="2" s="1"/>
  <c r="K92" i="2"/>
  <c r="Y92" i="2" s="1"/>
  <c r="AD92" i="2" s="1"/>
  <c r="AJ92" i="2" s="1"/>
  <c r="K17" i="2"/>
  <c r="Y17" i="2" s="1"/>
  <c r="AD17" i="2" s="1"/>
  <c r="AJ17" i="2" s="1"/>
  <c r="K48" i="2"/>
  <c r="Y48" i="2" s="1"/>
  <c r="AD48" i="2" s="1"/>
  <c r="AJ48" i="2" s="1"/>
  <c r="K63" i="2"/>
  <c r="Y63" i="2" s="1"/>
  <c r="AD63" i="2" s="1"/>
  <c r="AJ63" i="2" s="1"/>
  <c r="K18" i="2"/>
  <c r="Y18" i="2" s="1"/>
  <c r="AD18" i="2" s="1"/>
  <c r="AJ18" i="2" s="1"/>
  <c r="K33" i="2"/>
  <c r="Y33" i="2" s="1"/>
  <c r="AD33" i="2" s="1"/>
  <c r="AJ33" i="2" s="1"/>
  <c r="K93" i="2"/>
  <c r="Y93" i="2" s="1"/>
  <c r="AD93" i="2" s="1"/>
  <c r="AJ93" i="2" s="1"/>
  <c r="K78" i="2"/>
  <c r="Y78" i="2" s="1"/>
  <c r="AD78" i="2" s="1"/>
  <c r="AJ78" i="2" s="1"/>
  <c r="K50" i="2"/>
  <c r="Y50" i="2" s="1"/>
  <c r="AD50" i="2" s="1"/>
  <c r="AJ50" i="2" s="1"/>
  <c r="K47" i="2"/>
  <c r="Y47" i="2" s="1"/>
  <c r="AD47" i="2" s="1"/>
  <c r="AJ47" i="2" s="1"/>
  <c r="K77" i="2"/>
  <c r="Y77" i="2" s="1"/>
  <c r="AD77" i="2" s="1"/>
  <c r="AJ77" i="2" s="1"/>
  <c r="K94" i="2"/>
  <c r="Y94" i="2" s="1"/>
  <c r="AD94" i="2" s="1"/>
  <c r="AJ94" i="2" s="1"/>
  <c r="K64" i="2"/>
  <c r="Y64" i="2" s="1"/>
  <c r="AD64" i="2" s="1"/>
  <c r="AJ64" i="2" s="1"/>
  <c r="K49" i="2"/>
  <c r="Y49" i="2" s="1"/>
  <c r="AD49" i="2" s="1"/>
  <c r="AJ49" i="2" s="1"/>
  <c r="K51" i="2"/>
  <c r="Y51" i="2" s="1"/>
  <c r="AD51" i="2" s="1"/>
  <c r="AJ51" i="2" s="1"/>
  <c r="K65" i="2"/>
  <c r="Y65" i="2" s="1"/>
  <c r="AD65" i="2" s="1"/>
  <c r="AJ65" i="2" s="1"/>
  <c r="K34" i="2"/>
  <c r="Y34" i="2" s="1"/>
  <c r="AD34" i="2" s="1"/>
  <c r="AJ34" i="2" s="1"/>
  <c r="K95" i="2"/>
  <c r="Y95" i="2" s="1"/>
  <c r="AD95" i="2" s="1"/>
  <c r="AJ95" i="2" s="1"/>
  <c r="K79" i="2"/>
  <c r="Y79" i="2" s="1"/>
  <c r="AD79" i="2" s="1"/>
  <c r="AJ79" i="2" s="1"/>
  <c r="K35" i="2"/>
  <c r="Y35" i="2" s="1"/>
  <c r="AD35" i="2" s="1"/>
  <c r="AJ35" i="2" s="1"/>
  <c r="K66" i="2"/>
  <c r="Y66" i="2" s="1"/>
  <c r="AD66" i="2" s="1"/>
  <c r="AJ66" i="2" s="1"/>
  <c r="K96" i="2"/>
  <c r="Y96" i="2" s="1"/>
  <c r="AD96" i="2" s="1"/>
  <c r="AJ96" i="2" s="1"/>
  <c r="K80" i="2"/>
  <c r="Y80" i="2" s="1"/>
  <c r="AD80" i="2" s="1"/>
  <c r="AJ80" i="2" s="1"/>
  <c r="K52" i="2"/>
  <c r="Y52" i="2" s="1"/>
  <c r="AD52" i="2" s="1"/>
  <c r="AJ52" i="2" s="1"/>
  <c r="K53" i="2"/>
  <c r="Y53" i="2" s="1"/>
  <c r="AD53" i="2" s="1"/>
  <c r="AJ53" i="2" s="1"/>
  <c r="K81" i="2"/>
  <c r="Y81" i="2" s="1"/>
  <c r="AD81" i="2" s="1"/>
  <c r="AJ81" i="2" s="1"/>
  <c r="K36" i="2"/>
  <c r="Y36" i="2" s="1"/>
  <c r="AD36" i="2" s="1"/>
  <c r="AJ36" i="2" s="1"/>
  <c r="K67" i="2"/>
  <c r="Y67" i="2" s="1"/>
  <c r="AD67" i="2" s="1"/>
  <c r="AJ67" i="2" s="1"/>
  <c r="K97" i="2"/>
  <c r="Y97" i="2" s="1"/>
  <c r="AD97" i="2" s="1"/>
  <c r="AJ97" i="2" s="1"/>
  <c r="K82" i="2"/>
  <c r="Y82" i="2" s="1"/>
  <c r="AD82" i="2" s="1"/>
  <c r="AJ82" i="2" s="1"/>
  <c r="K98" i="2"/>
  <c r="Y98" i="2" s="1"/>
  <c r="AD98" i="2" s="1"/>
  <c r="AJ98" i="2" s="1"/>
  <c r="K54" i="2"/>
  <c r="Y54" i="2" s="1"/>
  <c r="AD54" i="2" s="1"/>
  <c r="AJ54" i="2" s="1"/>
  <c r="K68" i="2"/>
  <c r="Y68" i="2" s="1"/>
  <c r="AD68" i="2" s="1"/>
  <c r="AJ68" i="2" s="1"/>
  <c r="K37" i="2"/>
  <c r="Y37" i="2" s="1"/>
  <c r="AD37" i="2" s="1"/>
  <c r="AJ37" i="2" s="1"/>
  <c r="K55" i="2"/>
  <c r="Y55" i="2" s="1"/>
  <c r="AD55" i="2" s="1"/>
  <c r="AJ55" i="2" s="1"/>
  <c r="K38" i="2"/>
  <c r="Y38" i="2" s="1"/>
  <c r="AD38" i="2" s="1"/>
  <c r="AJ38" i="2" s="1"/>
  <c r="K99" i="2"/>
  <c r="Y99" i="2" s="1"/>
  <c r="AD99" i="2" s="1"/>
  <c r="AJ99" i="2" s="1"/>
  <c r="K69" i="2"/>
  <c r="Y69" i="2" s="1"/>
  <c r="AD69" i="2" s="1"/>
  <c r="AJ69" i="2" s="1"/>
  <c r="K83" i="2"/>
  <c r="Y83" i="2" s="1"/>
  <c r="AD83" i="2" s="1"/>
  <c r="AJ83" i="2" s="1"/>
  <c r="K100" i="2"/>
  <c r="Y100" i="2" s="1"/>
  <c r="AD100" i="2" s="1"/>
  <c r="AJ100" i="2" s="1"/>
  <c r="K56" i="2"/>
  <c r="K84" i="2"/>
  <c r="Y84" i="2" s="1"/>
  <c r="AD84" i="2" s="1"/>
  <c r="AJ84" i="2" s="1"/>
  <c r="K39" i="2"/>
  <c r="Y39" i="2" s="1"/>
  <c r="AD39" i="2" s="1"/>
  <c r="AJ39" i="2" s="1"/>
  <c r="K70" i="2"/>
  <c r="Y70" i="2" s="1"/>
  <c r="AD70" i="2" s="1"/>
  <c r="AJ70" i="2" s="1"/>
  <c r="K71" i="2"/>
  <c r="K40" i="2"/>
  <c r="Y40" i="2" s="1"/>
  <c r="AD40" i="2" s="1"/>
  <c r="AJ40" i="2" s="1"/>
  <c r="K85" i="2"/>
  <c r="Y85" i="2" s="1"/>
  <c r="AD85" i="2" s="1"/>
  <c r="AJ85" i="2" s="1"/>
  <c r="K101" i="2"/>
  <c r="K86" i="2"/>
  <c r="K41" i="2"/>
  <c r="K19" i="2"/>
  <c r="Y19" i="2" s="1"/>
  <c r="K20" i="2"/>
  <c r="Y20" i="2" s="1"/>
  <c r="K21" i="2"/>
  <c r="Y21" i="2" s="1"/>
  <c r="V22" i="2"/>
  <c r="J18" i="2"/>
  <c r="T18" i="2" s="1"/>
  <c r="J48" i="2"/>
  <c r="T48" i="2" s="1"/>
  <c r="J78" i="2"/>
  <c r="T78" i="2" s="1"/>
  <c r="J77" i="2"/>
  <c r="J64" i="2"/>
  <c r="T64" i="2" s="1"/>
  <c r="J17" i="2"/>
  <c r="T17" i="2" s="1"/>
  <c r="J50" i="2"/>
  <c r="T50" i="2" s="1"/>
  <c r="J63" i="2"/>
  <c r="T63" i="2" s="1"/>
  <c r="J93" i="2"/>
  <c r="T93" i="2" s="1"/>
  <c r="J94" i="2"/>
  <c r="T94" i="2" s="1"/>
  <c r="J47" i="2"/>
  <c r="J92" i="2"/>
  <c r="J32" i="2"/>
  <c r="J62" i="2"/>
  <c r="J33" i="2"/>
  <c r="T33" i="2" s="1"/>
  <c r="J49" i="2"/>
  <c r="T49" i="2" s="1"/>
  <c r="J34" i="2"/>
  <c r="T34" i="2" s="1"/>
  <c r="J51" i="2"/>
  <c r="T51" i="2" s="1"/>
  <c r="J95" i="2"/>
  <c r="T95" i="2" s="1"/>
  <c r="J79" i="2"/>
  <c r="T79" i="2" s="1"/>
  <c r="J65" i="2"/>
  <c r="T65" i="2" s="1"/>
  <c r="J52" i="2"/>
  <c r="T52" i="2" s="1"/>
  <c r="J96" i="2"/>
  <c r="T96" i="2" s="1"/>
  <c r="J66" i="2"/>
  <c r="T66" i="2" s="1"/>
  <c r="J80" i="2"/>
  <c r="T80" i="2" s="1"/>
  <c r="J35" i="2"/>
  <c r="T35" i="2" s="1"/>
  <c r="J67" i="2"/>
  <c r="T67" i="2" s="1"/>
  <c r="J36" i="2"/>
  <c r="T36" i="2" s="1"/>
  <c r="J97" i="2"/>
  <c r="T97" i="2" s="1"/>
  <c r="J81" i="2"/>
  <c r="T81" i="2" s="1"/>
  <c r="J53" i="2"/>
  <c r="T53" i="2" s="1"/>
  <c r="J68" i="2"/>
  <c r="T68" i="2" s="1"/>
  <c r="J82" i="2"/>
  <c r="T82" i="2" s="1"/>
  <c r="J54" i="2"/>
  <c r="T54" i="2" s="1"/>
  <c r="J37" i="2"/>
  <c r="T37" i="2" s="1"/>
  <c r="J98" i="2"/>
  <c r="T98" i="2" s="1"/>
  <c r="J69" i="2"/>
  <c r="T69" i="2" s="1"/>
  <c r="J38" i="2"/>
  <c r="T38" i="2" s="1"/>
  <c r="J99" i="2"/>
  <c r="T99" i="2" s="1"/>
  <c r="J83" i="2"/>
  <c r="T83" i="2" s="1"/>
  <c r="J55" i="2"/>
  <c r="T55" i="2" s="1"/>
  <c r="J84" i="2"/>
  <c r="T84" i="2" s="1"/>
  <c r="J39" i="2"/>
  <c r="T39" i="2" s="1"/>
  <c r="J70" i="2"/>
  <c r="T70" i="2" s="1"/>
  <c r="J56" i="2"/>
  <c r="T56" i="2" s="1"/>
  <c r="J100" i="2"/>
  <c r="T100" i="2" s="1"/>
  <c r="J40" i="2"/>
  <c r="T40" i="2" s="1"/>
  <c r="J101" i="2"/>
  <c r="T101" i="2" s="1"/>
  <c r="J85" i="2"/>
  <c r="T85" i="2" s="1"/>
  <c r="J71" i="2"/>
  <c r="T71" i="2" s="1"/>
  <c r="J41" i="2"/>
  <c r="T41" i="2" s="1"/>
  <c r="J86" i="2"/>
  <c r="T86" i="2" s="1"/>
  <c r="J19" i="2"/>
  <c r="T19" i="2" s="1"/>
  <c r="J20" i="2"/>
  <c r="T20" i="2" s="1"/>
  <c r="J21" i="2"/>
  <c r="T21" i="2" s="1"/>
  <c r="K22" i="2"/>
  <c r="Y22" i="2" s="1"/>
  <c r="X22" i="2"/>
  <c r="W22" i="2"/>
  <c r="I24" i="2"/>
  <c r="J23" i="2"/>
  <c r="T23" i="2" s="1"/>
  <c r="X23" i="2" s="1"/>
  <c r="K23" i="2"/>
  <c r="Y23" i="2" s="1"/>
  <c r="H19" i="2"/>
  <c r="V23" i="2" l="1"/>
  <c r="W101" i="2"/>
  <c r="AB101" i="2" s="1"/>
  <c r="U101" i="2"/>
  <c r="Z101" i="2" s="1"/>
  <c r="V101" i="2"/>
  <c r="AA101" i="2" s="1"/>
  <c r="X101" i="2"/>
  <c r="W66" i="2"/>
  <c r="AB66" i="2" s="1"/>
  <c r="AH66" i="2" s="1"/>
  <c r="U66" i="2"/>
  <c r="Z66" i="2" s="1"/>
  <c r="X66" i="2"/>
  <c r="AC66" i="2" s="1"/>
  <c r="AI66" i="2" s="1"/>
  <c r="V66" i="2"/>
  <c r="AA66" i="2" s="1"/>
  <c r="AG66" i="2" s="1"/>
  <c r="W41" i="2"/>
  <c r="AB41" i="2" s="1"/>
  <c r="AH41" i="2" s="1"/>
  <c r="U41" i="2"/>
  <c r="Z41" i="2" s="1"/>
  <c r="X41" i="2"/>
  <c r="AC41" i="2" s="1"/>
  <c r="AI41" i="2" s="1"/>
  <c r="V41" i="2"/>
  <c r="AA41" i="2" s="1"/>
  <c r="AG41" i="2" s="1"/>
  <c r="X53" i="2"/>
  <c r="AC53" i="2" s="1"/>
  <c r="AI53" i="2" s="1"/>
  <c r="U53" i="2"/>
  <c r="Z53" i="2" s="1"/>
  <c r="W53" i="2"/>
  <c r="AB53" i="2" s="1"/>
  <c r="AH53" i="2" s="1"/>
  <c r="V53" i="2"/>
  <c r="AA53" i="2" s="1"/>
  <c r="AG53" i="2" s="1"/>
  <c r="U96" i="2"/>
  <c r="Z96" i="2" s="1"/>
  <c r="V96" i="2"/>
  <c r="AA96" i="2" s="1"/>
  <c r="AG96" i="2" s="1"/>
  <c r="X96" i="2"/>
  <c r="AC96" i="2" s="1"/>
  <c r="AI96" i="2" s="1"/>
  <c r="W96" i="2"/>
  <c r="AB96" i="2" s="1"/>
  <c r="AH96" i="2" s="1"/>
  <c r="T47" i="2"/>
  <c r="J57" i="2"/>
  <c r="U78" i="2"/>
  <c r="Z78" i="2" s="1"/>
  <c r="V78" i="2"/>
  <c r="AA78" i="2" s="1"/>
  <c r="AG78" i="2" s="1"/>
  <c r="W78" i="2"/>
  <c r="AB78" i="2" s="1"/>
  <c r="AH78" i="2" s="1"/>
  <c r="X78" i="2"/>
  <c r="AC78" i="2" s="1"/>
  <c r="AI78" i="2" s="1"/>
  <c r="K87" i="2"/>
  <c r="Y86" i="2"/>
  <c r="K72" i="2"/>
  <c r="Y71" i="2"/>
  <c r="V70" i="2"/>
  <c r="AA70" i="2" s="1"/>
  <c r="AG70" i="2" s="1"/>
  <c r="U70" i="2"/>
  <c r="Z70" i="2" s="1"/>
  <c r="X70" i="2"/>
  <c r="AC70" i="2" s="1"/>
  <c r="AI70" i="2" s="1"/>
  <c r="W70" i="2"/>
  <c r="AB70" i="2" s="1"/>
  <c r="AH70" i="2" s="1"/>
  <c r="U83" i="2"/>
  <c r="Z83" i="2" s="1"/>
  <c r="X83" i="2"/>
  <c r="AC83" i="2" s="1"/>
  <c r="AI83" i="2" s="1"/>
  <c r="W83" i="2"/>
  <c r="AB83" i="2" s="1"/>
  <c r="AH83" i="2" s="1"/>
  <c r="V83" i="2"/>
  <c r="AA83" i="2" s="1"/>
  <c r="AG83" i="2" s="1"/>
  <c r="V36" i="2"/>
  <c r="AA36" i="2" s="1"/>
  <c r="AG36" i="2" s="1"/>
  <c r="W36" i="2"/>
  <c r="AB36" i="2" s="1"/>
  <c r="AH36" i="2" s="1"/>
  <c r="U36" i="2"/>
  <c r="Z36" i="2" s="1"/>
  <c r="X36" i="2"/>
  <c r="AC36" i="2" s="1"/>
  <c r="AI36" i="2" s="1"/>
  <c r="W49" i="2"/>
  <c r="AB49" i="2" s="1"/>
  <c r="AH49" i="2" s="1"/>
  <c r="X49" i="2"/>
  <c r="AC49" i="2" s="1"/>
  <c r="AI49" i="2" s="1"/>
  <c r="V49" i="2"/>
  <c r="AA49" i="2" s="1"/>
  <c r="AG49" i="2" s="1"/>
  <c r="U49" i="2"/>
  <c r="Z49" i="2" s="1"/>
  <c r="V63" i="2"/>
  <c r="AA63" i="2" s="1"/>
  <c r="AG63" i="2" s="1"/>
  <c r="U63" i="2"/>
  <c r="Z63" i="2" s="1"/>
  <c r="W63" i="2"/>
  <c r="AB63" i="2" s="1"/>
  <c r="AH63" i="2" s="1"/>
  <c r="X63" i="2"/>
  <c r="AC63" i="2" s="1"/>
  <c r="AI63" i="2" s="1"/>
  <c r="U21" i="2"/>
  <c r="W21" i="2"/>
  <c r="X21" i="2"/>
  <c r="V21" i="2"/>
  <c r="X40" i="2"/>
  <c r="AC40" i="2" s="1"/>
  <c r="AI40" i="2" s="1"/>
  <c r="V40" i="2"/>
  <c r="AA40" i="2" s="1"/>
  <c r="AG40" i="2" s="1"/>
  <c r="U40" i="2"/>
  <c r="Z40" i="2" s="1"/>
  <c r="W40" i="2"/>
  <c r="AB40" i="2" s="1"/>
  <c r="AH40" i="2" s="1"/>
  <c r="V99" i="2"/>
  <c r="AA99" i="2" s="1"/>
  <c r="AG99" i="2" s="1"/>
  <c r="X99" i="2"/>
  <c r="AC99" i="2" s="1"/>
  <c r="AI99" i="2" s="1"/>
  <c r="U99" i="2"/>
  <c r="Z99" i="2" s="1"/>
  <c r="W99" i="2"/>
  <c r="AB99" i="2" s="1"/>
  <c r="AH99" i="2" s="1"/>
  <c r="W37" i="2"/>
  <c r="AB37" i="2" s="1"/>
  <c r="AH37" i="2" s="1"/>
  <c r="V37" i="2"/>
  <c r="AA37" i="2" s="1"/>
  <c r="AG37" i="2" s="1"/>
  <c r="U37" i="2"/>
  <c r="Z37" i="2" s="1"/>
  <c r="X37" i="2"/>
  <c r="AC37" i="2" s="1"/>
  <c r="AI37" i="2" s="1"/>
  <c r="V67" i="2"/>
  <c r="AA67" i="2" s="1"/>
  <c r="AG67" i="2" s="1"/>
  <c r="X67" i="2"/>
  <c r="AC67" i="2" s="1"/>
  <c r="AI67" i="2" s="1"/>
  <c r="W67" i="2"/>
  <c r="AB67" i="2" s="1"/>
  <c r="AH67" i="2" s="1"/>
  <c r="U67" i="2"/>
  <c r="Z67" i="2" s="1"/>
  <c r="V95" i="2"/>
  <c r="AA95" i="2" s="1"/>
  <c r="AG95" i="2" s="1"/>
  <c r="U95" i="2"/>
  <c r="Z95" i="2" s="1"/>
  <c r="X95" i="2"/>
  <c r="AC95" i="2" s="1"/>
  <c r="AI95" i="2" s="1"/>
  <c r="W95" i="2"/>
  <c r="AB95" i="2" s="1"/>
  <c r="AH95" i="2" s="1"/>
  <c r="V33" i="2"/>
  <c r="AA33" i="2" s="1"/>
  <c r="AG33" i="2" s="1"/>
  <c r="U33" i="2"/>
  <c r="Z33" i="2" s="1"/>
  <c r="X33" i="2"/>
  <c r="AC33" i="2" s="1"/>
  <c r="AI33" i="2" s="1"/>
  <c r="W33" i="2"/>
  <c r="AB33" i="2" s="1"/>
  <c r="AH33" i="2" s="1"/>
  <c r="V50" i="2"/>
  <c r="AA50" i="2" s="1"/>
  <c r="AG50" i="2" s="1"/>
  <c r="U50" i="2"/>
  <c r="Z50" i="2" s="1"/>
  <c r="W50" i="2"/>
  <c r="AB50" i="2" s="1"/>
  <c r="AH50" i="2" s="1"/>
  <c r="X50" i="2"/>
  <c r="AC50" i="2" s="1"/>
  <c r="AI50" i="2" s="1"/>
  <c r="K57" i="2"/>
  <c r="Y56" i="2"/>
  <c r="U20" i="2"/>
  <c r="X20" i="2"/>
  <c r="V20" i="2"/>
  <c r="W20" i="2"/>
  <c r="U71" i="2"/>
  <c r="Z71" i="2" s="1"/>
  <c r="V71" i="2"/>
  <c r="AA71" i="2" s="1"/>
  <c r="X71" i="2"/>
  <c r="AC71" i="2" s="1"/>
  <c r="W71" i="2"/>
  <c r="U100" i="2"/>
  <c r="Z100" i="2" s="1"/>
  <c r="V100" i="2"/>
  <c r="AA100" i="2" s="1"/>
  <c r="AG100" i="2" s="1"/>
  <c r="W100" i="2"/>
  <c r="AB100" i="2" s="1"/>
  <c r="AH100" i="2" s="1"/>
  <c r="X100" i="2"/>
  <c r="AC100" i="2" s="1"/>
  <c r="AI100" i="2" s="1"/>
  <c r="V84" i="2"/>
  <c r="AA84" i="2" s="1"/>
  <c r="AG84" i="2" s="1"/>
  <c r="W84" i="2"/>
  <c r="AB84" i="2" s="1"/>
  <c r="AH84" i="2" s="1"/>
  <c r="X84" i="2"/>
  <c r="AC84" i="2" s="1"/>
  <c r="AI84" i="2" s="1"/>
  <c r="U84" i="2"/>
  <c r="Z84" i="2" s="1"/>
  <c r="V38" i="2"/>
  <c r="AA38" i="2" s="1"/>
  <c r="AG38" i="2" s="1"/>
  <c r="W38" i="2"/>
  <c r="AB38" i="2" s="1"/>
  <c r="AH38" i="2" s="1"/>
  <c r="X38" i="2"/>
  <c r="AC38" i="2" s="1"/>
  <c r="AI38" i="2" s="1"/>
  <c r="U38" i="2"/>
  <c r="Z38" i="2" s="1"/>
  <c r="V54" i="2"/>
  <c r="AA54" i="2" s="1"/>
  <c r="AG54" i="2" s="1"/>
  <c r="X54" i="2"/>
  <c r="AC54" i="2" s="1"/>
  <c r="AI54" i="2" s="1"/>
  <c r="W54" i="2"/>
  <c r="AB54" i="2" s="1"/>
  <c r="AH54" i="2" s="1"/>
  <c r="U54" i="2"/>
  <c r="Z54" i="2" s="1"/>
  <c r="V81" i="2"/>
  <c r="AA81" i="2" s="1"/>
  <c r="AG81" i="2" s="1"/>
  <c r="U81" i="2"/>
  <c r="Z81" i="2" s="1"/>
  <c r="X81" i="2"/>
  <c r="AC81" i="2" s="1"/>
  <c r="AI81" i="2" s="1"/>
  <c r="W81" i="2"/>
  <c r="AB81" i="2" s="1"/>
  <c r="AH81" i="2" s="1"/>
  <c r="V35" i="2"/>
  <c r="AA35" i="2" s="1"/>
  <c r="AG35" i="2" s="1"/>
  <c r="X35" i="2"/>
  <c r="AC35" i="2" s="1"/>
  <c r="AI35" i="2" s="1"/>
  <c r="U35" i="2"/>
  <c r="Z35" i="2" s="1"/>
  <c r="W35" i="2"/>
  <c r="AB35" i="2" s="1"/>
  <c r="AH35" i="2" s="1"/>
  <c r="V52" i="2"/>
  <c r="AA52" i="2" s="1"/>
  <c r="AG52" i="2" s="1"/>
  <c r="U52" i="2"/>
  <c r="Z52" i="2" s="1"/>
  <c r="X52" i="2"/>
  <c r="AC52" i="2" s="1"/>
  <c r="AI52" i="2" s="1"/>
  <c r="W52" i="2"/>
  <c r="AB52" i="2" s="1"/>
  <c r="AH52" i="2" s="1"/>
  <c r="U51" i="2"/>
  <c r="Z51" i="2" s="1"/>
  <c r="X51" i="2"/>
  <c r="AC51" i="2" s="1"/>
  <c r="AI51" i="2" s="1"/>
  <c r="V51" i="2"/>
  <c r="AA51" i="2" s="1"/>
  <c r="AG51" i="2" s="1"/>
  <c r="W51" i="2"/>
  <c r="AB51" i="2" s="1"/>
  <c r="AH51" i="2" s="1"/>
  <c r="T62" i="2"/>
  <c r="J72" i="2"/>
  <c r="W94" i="2"/>
  <c r="AB94" i="2" s="1"/>
  <c r="AH94" i="2" s="1"/>
  <c r="U94" i="2"/>
  <c r="Z94" i="2" s="1"/>
  <c r="X94" i="2"/>
  <c r="AC94" i="2" s="1"/>
  <c r="AI94" i="2" s="1"/>
  <c r="V94" i="2"/>
  <c r="AA94" i="2" s="1"/>
  <c r="AG94" i="2" s="1"/>
  <c r="X17" i="2"/>
  <c r="AC17" i="2" s="1"/>
  <c r="AI17" i="2" s="1"/>
  <c r="V17" i="2"/>
  <c r="AA17" i="2" s="1"/>
  <c r="AG17" i="2" s="1"/>
  <c r="U17" i="2"/>
  <c r="Z17" i="2" s="1"/>
  <c r="W17" i="2"/>
  <c r="AB17" i="2" s="1"/>
  <c r="AH17" i="2" s="1"/>
  <c r="V48" i="2"/>
  <c r="AA48" i="2" s="1"/>
  <c r="AG48" i="2" s="1"/>
  <c r="X48" i="2"/>
  <c r="AC48" i="2" s="1"/>
  <c r="AI48" i="2" s="1"/>
  <c r="U48" i="2"/>
  <c r="Z48" i="2" s="1"/>
  <c r="W48" i="2"/>
  <c r="AB48" i="2" s="1"/>
  <c r="AH48" i="2" s="1"/>
  <c r="K102" i="2"/>
  <c r="Y101" i="2"/>
  <c r="AD32" i="2"/>
  <c r="W86" i="2"/>
  <c r="AB86" i="2" s="1"/>
  <c r="AH86" i="2" s="1"/>
  <c r="X86" i="2"/>
  <c r="AC86" i="2" s="1"/>
  <c r="AI86" i="2" s="1"/>
  <c r="U86" i="2"/>
  <c r="Z86" i="2" s="1"/>
  <c r="V86" i="2"/>
  <c r="AA86" i="2" s="1"/>
  <c r="AG86" i="2" s="1"/>
  <c r="W98" i="2"/>
  <c r="AB98" i="2" s="1"/>
  <c r="AH98" i="2" s="1"/>
  <c r="X98" i="2"/>
  <c r="AC98" i="2" s="1"/>
  <c r="AI98" i="2" s="1"/>
  <c r="V98" i="2"/>
  <c r="AA98" i="2" s="1"/>
  <c r="AG98" i="2" s="1"/>
  <c r="U98" i="2"/>
  <c r="Z98" i="2" s="1"/>
  <c r="V68" i="2"/>
  <c r="AA68" i="2" s="1"/>
  <c r="AG68" i="2" s="1"/>
  <c r="W68" i="2"/>
  <c r="AB68" i="2" s="1"/>
  <c r="AH68" i="2" s="1"/>
  <c r="X68" i="2"/>
  <c r="AC68" i="2" s="1"/>
  <c r="AI68" i="2" s="1"/>
  <c r="U68" i="2"/>
  <c r="Z68" i="2" s="1"/>
  <c r="W79" i="2"/>
  <c r="AB79" i="2" s="1"/>
  <c r="AH79" i="2" s="1"/>
  <c r="U79" i="2"/>
  <c r="Z79" i="2" s="1"/>
  <c r="X79" i="2"/>
  <c r="AC79" i="2" s="1"/>
  <c r="AI79" i="2" s="1"/>
  <c r="V79" i="2"/>
  <c r="AA79" i="2" s="1"/>
  <c r="AG79" i="2" s="1"/>
  <c r="T92" i="2"/>
  <c r="J102" i="2"/>
  <c r="T77" i="2"/>
  <c r="J87" i="2"/>
  <c r="K42" i="2"/>
  <c r="Y41" i="2"/>
  <c r="AD41" i="2" s="1"/>
  <c r="AJ41" i="2" s="1"/>
  <c r="W39" i="2"/>
  <c r="AB39" i="2" s="1"/>
  <c r="AH39" i="2" s="1"/>
  <c r="U39" i="2"/>
  <c r="Z39" i="2" s="1"/>
  <c r="V39" i="2"/>
  <c r="AA39" i="2" s="1"/>
  <c r="AG39" i="2" s="1"/>
  <c r="X39" i="2"/>
  <c r="AC39" i="2" s="1"/>
  <c r="AI39" i="2" s="1"/>
  <c r="U23" i="2"/>
  <c r="W19" i="2"/>
  <c r="U19" i="2"/>
  <c r="X19" i="2"/>
  <c r="AC19" i="2" s="1"/>
  <c r="AI19" i="2" s="1"/>
  <c r="V19" i="2"/>
  <c r="W85" i="2"/>
  <c r="AB85" i="2" s="1"/>
  <c r="AH85" i="2" s="1"/>
  <c r="X85" i="2"/>
  <c r="AC85" i="2" s="1"/>
  <c r="AI85" i="2" s="1"/>
  <c r="U85" i="2"/>
  <c r="Z85" i="2" s="1"/>
  <c r="V85" i="2"/>
  <c r="AA85" i="2" s="1"/>
  <c r="AG85" i="2" s="1"/>
  <c r="X56" i="2"/>
  <c r="V56" i="2"/>
  <c r="U56" i="2"/>
  <c r="W56" i="2"/>
  <c r="W55" i="2"/>
  <c r="AB55" i="2" s="1"/>
  <c r="AH55" i="2" s="1"/>
  <c r="X55" i="2"/>
  <c r="AC55" i="2" s="1"/>
  <c r="AI55" i="2" s="1"/>
  <c r="U55" i="2"/>
  <c r="Z55" i="2" s="1"/>
  <c r="V55" i="2"/>
  <c r="AA55" i="2" s="1"/>
  <c r="AG55" i="2" s="1"/>
  <c r="V69" i="2"/>
  <c r="AA69" i="2" s="1"/>
  <c r="AG69" i="2" s="1"/>
  <c r="X69" i="2"/>
  <c r="AC69" i="2" s="1"/>
  <c r="AI69" i="2" s="1"/>
  <c r="W69" i="2"/>
  <c r="AB69" i="2" s="1"/>
  <c r="AH69" i="2" s="1"/>
  <c r="U69" i="2"/>
  <c r="Z69" i="2" s="1"/>
  <c r="W82" i="2"/>
  <c r="AB82" i="2" s="1"/>
  <c r="AH82" i="2" s="1"/>
  <c r="V82" i="2"/>
  <c r="AA82" i="2" s="1"/>
  <c r="AG82" i="2" s="1"/>
  <c r="X82" i="2"/>
  <c r="AC82" i="2" s="1"/>
  <c r="AI82" i="2" s="1"/>
  <c r="U82" i="2"/>
  <c r="Z82" i="2" s="1"/>
  <c r="W97" i="2"/>
  <c r="AB97" i="2" s="1"/>
  <c r="AH97" i="2" s="1"/>
  <c r="U97" i="2"/>
  <c r="Z97" i="2" s="1"/>
  <c r="X97" i="2"/>
  <c r="AC97" i="2" s="1"/>
  <c r="AI97" i="2" s="1"/>
  <c r="V97" i="2"/>
  <c r="AA97" i="2" s="1"/>
  <c r="AG97" i="2" s="1"/>
  <c r="U80" i="2"/>
  <c r="Z80" i="2" s="1"/>
  <c r="V80" i="2"/>
  <c r="AA80" i="2" s="1"/>
  <c r="AG80" i="2" s="1"/>
  <c r="X80" i="2"/>
  <c r="AC80" i="2" s="1"/>
  <c r="AI80" i="2" s="1"/>
  <c r="W80" i="2"/>
  <c r="AB80" i="2" s="1"/>
  <c r="AH80" i="2" s="1"/>
  <c r="X65" i="2"/>
  <c r="AC65" i="2" s="1"/>
  <c r="AI65" i="2" s="1"/>
  <c r="W65" i="2"/>
  <c r="AB65" i="2" s="1"/>
  <c r="AH65" i="2" s="1"/>
  <c r="V65" i="2"/>
  <c r="AA65" i="2" s="1"/>
  <c r="AG65" i="2" s="1"/>
  <c r="U65" i="2"/>
  <c r="Z65" i="2" s="1"/>
  <c r="U34" i="2"/>
  <c r="Z34" i="2" s="1"/>
  <c r="W34" i="2"/>
  <c r="AB34" i="2" s="1"/>
  <c r="AH34" i="2" s="1"/>
  <c r="V34" i="2"/>
  <c r="AA34" i="2" s="1"/>
  <c r="AG34" i="2" s="1"/>
  <c r="X34" i="2"/>
  <c r="AC34" i="2" s="1"/>
  <c r="AI34" i="2" s="1"/>
  <c r="T32" i="2"/>
  <c r="J42" i="2"/>
  <c r="W93" i="2"/>
  <c r="AB93" i="2" s="1"/>
  <c r="AH93" i="2" s="1"/>
  <c r="X93" i="2"/>
  <c r="AC93" i="2" s="1"/>
  <c r="AI93" i="2" s="1"/>
  <c r="U93" i="2"/>
  <c r="Z93" i="2" s="1"/>
  <c r="V93" i="2"/>
  <c r="AA93" i="2" s="1"/>
  <c r="AG93" i="2" s="1"/>
  <c r="U64" i="2"/>
  <c r="Z64" i="2" s="1"/>
  <c r="W64" i="2"/>
  <c r="AB64" i="2" s="1"/>
  <c r="AH64" i="2" s="1"/>
  <c r="V64" i="2"/>
  <c r="AA64" i="2" s="1"/>
  <c r="AG64" i="2" s="1"/>
  <c r="X64" i="2"/>
  <c r="AC64" i="2" s="1"/>
  <c r="AI64" i="2" s="1"/>
  <c r="X18" i="2"/>
  <c r="AC18" i="2" s="1"/>
  <c r="AI18" i="2" s="1"/>
  <c r="W18" i="2"/>
  <c r="AB18" i="2" s="1"/>
  <c r="AH18" i="2" s="1"/>
  <c r="U18" i="2"/>
  <c r="Z18" i="2" s="1"/>
  <c r="V18" i="2"/>
  <c r="AA18" i="2" s="1"/>
  <c r="AG18" i="2" s="1"/>
  <c r="W23" i="2"/>
  <c r="AA19" i="2"/>
  <c r="AG19" i="2" s="1"/>
  <c r="Z19" i="2"/>
  <c r="AF19" i="2" s="1"/>
  <c r="AD19" i="2"/>
  <c r="AJ19" i="2" s="1"/>
  <c r="AB19" i="2"/>
  <c r="AH19" i="2" s="1"/>
  <c r="I25" i="2"/>
  <c r="J24" i="2"/>
  <c r="T24" i="2" s="1"/>
  <c r="W24" i="2" s="1"/>
  <c r="K24" i="2"/>
  <c r="Y24" i="2" s="1"/>
  <c r="S7" i="2"/>
  <c r="U7" i="2"/>
  <c r="H20" i="2"/>
  <c r="X24" i="2" l="1"/>
  <c r="Z56" i="2"/>
  <c r="AF54" i="2"/>
  <c r="AK54" i="2" s="1"/>
  <c r="AE54" i="2"/>
  <c r="AE84" i="2"/>
  <c r="AF84" i="2"/>
  <c r="AK84" i="2" s="1"/>
  <c r="AB71" i="2"/>
  <c r="Y57" i="2"/>
  <c r="AD56" i="2"/>
  <c r="AC101" i="2"/>
  <c r="V24" i="2"/>
  <c r="AK19" i="2"/>
  <c r="AF97" i="2"/>
  <c r="AK97" i="2" s="1"/>
  <c r="AE97" i="2"/>
  <c r="AA56" i="2"/>
  <c r="W92" i="2"/>
  <c r="V92" i="2"/>
  <c r="X92" i="2"/>
  <c r="AC92" i="2" s="1"/>
  <c r="AI92" i="2" s="1"/>
  <c r="U92" i="2"/>
  <c r="T102" i="2"/>
  <c r="AE35" i="2"/>
  <c r="AF35" i="2"/>
  <c r="AK35" i="2" s="1"/>
  <c r="AI71" i="2"/>
  <c r="AF83" i="2"/>
  <c r="AK83" i="2" s="1"/>
  <c r="AE83" i="2"/>
  <c r="AF78" i="2"/>
  <c r="AK78" i="2" s="1"/>
  <c r="AE78" i="2"/>
  <c r="AG101" i="2"/>
  <c r="AE85" i="2"/>
  <c r="AF85" i="2"/>
  <c r="AK85" i="2" s="1"/>
  <c r="AE94" i="2"/>
  <c r="AF94" i="2"/>
  <c r="AK94" i="2" s="1"/>
  <c r="AE38" i="2"/>
  <c r="AF38" i="2"/>
  <c r="AK38" i="2" s="1"/>
  <c r="AE33" i="2"/>
  <c r="AF33" i="2"/>
  <c r="AK33" i="2" s="1"/>
  <c r="AF63" i="2"/>
  <c r="AK63" i="2" s="1"/>
  <c r="AE63" i="2"/>
  <c r="Y87" i="2"/>
  <c r="AD86" i="2"/>
  <c r="AE86" i="2" s="1"/>
  <c r="AE18" i="2"/>
  <c r="AF18" i="2"/>
  <c r="AK18" i="2" s="1"/>
  <c r="AF93" i="2"/>
  <c r="AK93" i="2" s="1"/>
  <c r="AE93" i="2"/>
  <c r="AC56" i="2"/>
  <c r="AF39" i="2"/>
  <c r="AK39" i="2" s="1"/>
  <c r="AE39" i="2"/>
  <c r="AF68" i="2"/>
  <c r="AK68" i="2" s="1"/>
  <c r="AE68" i="2"/>
  <c r="AE98" i="2"/>
  <c r="AF98" i="2"/>
  <c r="AK98" i="2" s="1"/>
  <c r="Y42" i="2"/>
  <c r="U6" i="2" s="1"/>
  <c r="AE52" i="2"/>
  <c r="AF52" i="2"/>
  <c r="AK52" i="2" s="1"/>
  <c r="AE81" i="2"/>
  <c r="AF81" i="2"/>
  <c r="AK81" i="2" s="1"/>
  <c r="AG71" i="2"/>
  <c r="AE67" i="2"/>
  <c r="AF67" i="2"/>
  <c r="AK67" i="2" s="1"/>
  <c r="AE49" i="2"/>
  <c r="AF49" i="2"/>
  <c r="AK49" i="2" s="1"/>
  <c r="Y72" i="2"/>
  <c r="AD71" i="2"/>
  <c r="AF53" i="2"/>
  <c r="AK53" i="2" s="1"/>
  <c r="AE53" i="2"/>
  <c r="AF41" i="2"/>
  <c r="AK41" i="2" s="1"/>
  <c r="AE41" i="2"/>
  <c r="AF66" i="2"/>
  <c r="AK66" i="2" s="1"/>
  <c r="AE66" i="2"/>
  <c r="AE101" i="2"/>
  <c r="AF101" i="2"/>
  <c r="AE64" i="2"/>
  <c r="AF64" i="2"/>
  <c r="AK64" i="2" s="1"/>
  <c r="AF55" i="2"/>
  <c r="AK55" i="2" s="1"/>
  <c r="AE55" i="2"/>
  <c r="AF79" i="2"/>
  <c r="AK79" i="2" s="1"/>
  <c r="AE79" i="2"/>
  <c r="Y102" i="2"/>
  <c r="AD101" i="2"/>
  <c r="AF50" i="2"/>
  <c r="AK50" i="2" s="1"/>
  <c r="AE50" i="2"/>
  <c r="AE95" i="2"/>
  <c r="AF95" i="2"/>
  <c r="AK95" i="2" s="1"/>
  <c r="AF70" i="2"/>
  <c r="AK70" i="2" s="1"/>
  <c r="AE70" i="2"/>
  <c r="U24" i="2"/>
  <c r="W32" i="2"/>
  <c r="U32" i="2"/>
  <c r="X32" i="2"/>
  <c r="V32" i="2"/>
  <c r="T42" i="2"/>
  <c r="S6" i="2" s="1"/>
  <c r="AF34" i="2"/>
  <c r="AK34" i="2" s="1"/>
  <c r="AE34" i="2"/>
  <c r="AE80" i="2"/>
  <c r="AF80" i="2"/>
  <c r="AK80" i="2" s="1"/>
  <c r="AF65" i="2"/>
  <c r="AK65" i="2" s="1"/>
  <c r="AE65" i="2"/>
  <c r="AF82" i="2"/>
  <c r="AK82" i="2" s="1"/>
  <c r="AE82" i="2"/>
  <c r="AE69" i="2"/>
  <c r="AF69" i="2"/>
  <c r="AK69" i="2" s="1"/>
  <c r="AB56" i="2"/>
  <c r="W77" i="2"/>
  <c r="X77" i="2"/>
  <c r="V77" i="2"/>
  <c r="U77" i="2"/>
  <c r="T87" i="2"/>
  <c r="AF86" i="2"/>
  <c r="AJ32" i="2"/>
  <c r="AJ42" i="2" s="1"/>
  <c r="AD42" i="2"/>
  <c r="AF48" i="2"/>
  <c r="AK48" i="2" s="1"/>
  <c r="AE48" i="2"/>
  <c r="AF17" i="2"/>
  <c r="AK17" i="2" s="1"/>
  <c r="AE17" i="2"/>
  <c r="W62" i="2"/>
  <c r="AB62" i="2" s="1"/>
  <c r="AH62" i="2" s="1"/>
  <c r="U62" i="2"/>
  <c r="V62" i="2"/>
  <c r="X62" i="2"/>
  <c r="T72" i="2"/>
  <c r="AF51" i="2"/>
  <c r="AK51" i="2" s="1"/>
  <c r="AE51" i="2"/>
  <c r="AF100" i="2"/>
  <c r="AK100" i="2" s="1"/>
  <c r="AE100" i="2"/>
  <c r="AF71" i="2"/>
  <c r="AF37" i="2"/>
  <c r="AK37" i="2" s="1"/>
  <c r="AE37" i="2"/>
  <c r="AF99" i="2"/>
  <c r="AK99" i="2" s="1"/>
  <c r="AE99" i="2"/>
  <c r="AF40" i="2"/>
  <c r="AK40" i="2" s="1"/>
  <c r="AE40" i="2"/>
  <c r="AF36" i="2"/>
  <c r="AK36" i="2" s="1"/>
  <c r="AE36" i="2"/>
  <c r="W47" i="2"/>
  <c r="AB47" i="2" s="1"/>
  <c r="AH47" i="2" s="1"/>
  <c r="U47" i="2"/>
  <c r="Z47" i="2" s="1"/>
  <c r="X47" i="2"/>
  <c r="AC47" i="2" s="1"/>
  <c r="AI47" i="2" s="1"/>
  <c r="V47" i="2"/>
  <c r="AA47" i="2" s="1"/>
  <c r="AG47" i="2" s="1"/>
  <c r="T57" i="2"/>
  <c r="AF96" i="2"/>
  <c r="AK96" i="2" s="1"/>
  <c r="AE96" i="2"/>
  <c r="AH101" i="2"/>
  <c r="AE19" i="2"/>
  <c r="AA20" i="2"/>
  <c r="AG20" i="2" s="1"/>
  <c r="AC20" i="2"/>
  <c r="AI20" i="2" s="1"/>
  <c r="AD20" i="2"/>
  <c r="AJ20" i="2" s="1"/>
  <c r="AB20" i="2"/>
  <c r="AH20" i="2" s="1"/>
  <c r="Z20" i="2"/>
  <c r="I26" i="2"/>
  <c r="K25" i="2"/>
  <c r="Y25" i="2" s="1"/>
  <c r="J25" i="2"/>
  <c r="T25" i="2" s="1"/>
  <c r="X25" i="2" s="1"/>
  <c r="W7" i="2"/>
  <c r="H21" i="2"/>
  <c r="W6" i="2" l="1"/>
  <c r="AE71" i="2"/>
  <c r="W57" i="2"/>
  <c r="X102" i="2"/>
  <c r="W72" i="2"/>
  <c r="U25" i="2"/>
  <c r="Z32" i="2"/>
  <c r="U42" i="2"/>
  <c r="Z92" i="2"/>
  <c r="U102" i="2"/>
  <c r="AA62" i="2"/>
  <c r="V72" i="2"/>
  <c r="Z77" i="2"/>
  <c r="U87" i="2"/>
  <c r="AB57" i="2"/>
  <c r="AH56" i="2"/>
  <c r="AH57" i="2" s="1"/>
  <c r="AB32" i="2"/>
  <c r="W42" i="2"/>
  <c r="AD102" i="2"/>
  <c r="AJ101" i="2"/>
  <c r="AJ102" i="2" s="1"/>
  <c r="AA57" i="2"/>
  <c r="AG56" i="2"/>
  <c r="AG57" i="2" s="1"/>
  <c r="AD57" i="2"/>
  <c r="AJ56" i="2"/>
  <c r="AJ57" i="2" s="1"/>
  <c r="AB77" i="2"/>
  <c r="W87" i="2"/>
  <c r="AF47" i="2"/>
  <c r="AE47" i="2"/>
  <c r="Z62" i="2"/>
  <c r="U72" i="2"/>
  <c r="AA77" i="2"/>
  <c r="V87" i="2"/>
  <c r="AA32" i="2"/>
  <c r="V42" i="2"/>
  <c r="AD72" i="2"/>
  <c r="AJ71" i="2"/>
  <c r="AJ72" i="2" s="1"/>
  <c r="AC57" i="2"/>
  <c r="AI56" i="2"/>
  <c r="AI57" i="2" s="1"/>
  <c r="AA92" i="2"/>
  <c r="V102" i="2"/>
  <c r="V57" i="2"/>
  <c r="Z57" i="2"/>
  <c r="AF56" i="2"/>
  <c r="AE56" i="2"/>
  <c r="AC62" i="2"/>
  <c r="X72" i="2"/>
  <c r="AD87" i="2"/>
  <c r="AJ86" i="2"/>
  <c r="AJ87" i="2" s="1"/>
  <c r="AK86" i="2"/>
  <c r="AC77" i="2"/>
  <c r="X87" i="2"/>
  <c r="AC32" i="2"/>
  <c r="X42" i="2"/>
  <c r="X57" i="2"/>
  <c r="AB92" i="2"/>
  <c r="W102" i="2"/>
  <c r="AC102" i="2"/>
  <c r="AI101" i="2"/>
  <c r="AI102" i="2" s="1"/>
  <c r="AB72" i="2"/>
  <c r="AH71" i="2"/>
  <c r="AH72" i="2" s="1"/>
  <c r="U57" i="2"/>
  <c r="AE20" i="2"/>
  <c r="W25" i="2"/>
  <c r="V25" i="2"/>
  <c r="AF20" i="2"/>
  <c r="AK20" i="2" s="1"/>
  <c r="AA21" i="2"/>
  <c r="AG21" i="2" s="1"/>
  <c r="AC21" i="2"/>
  <c r="AI21" i="2" s="1"/>
  <c r="AB21" i="2"/>
  <c r="AH21" i="2" s="1"/>
  <c r="AD21" i="2"/>
  <c r="AJ21" i="2" s="1"/>
  <c r="Z21" i="2"/>
  <c r="K26" i="2"/>
  <c r="K27" i="2" s="1"/>
  <c r="J26" i="2"/>
  <c r="H22" i="2"/>
  <c r="AE57" i="2" l="1"/>
  <c r="AK71" i="2"/>
  <c r="AF92" i="2"/>
  <c r="AE92" i="2"/>
  <c r="AE102" i="2" s="1"/>
  <c r="Z102" i="2"/>
  <c r="AH92" i="2"/>
  <c r="AH102" i="2" s="1"/>
  <c r="AB102" i="2"/>
  <c r="AG32" i="2"/>
  <c r="AG42" i="2" s="1"/>
  <c r="AA42" i="2"/>
  <c r="AF62" i="2"/>
  <c r="AF72" i="2" s="1"/>
  <c r="AE62" i="2"/>
  <c r="AE72" i="2" s="1"/>
  <c r="Z72" i="2"/>
  <c r="AG62" i="2"/>
  <c r="AA72" i="2"/>
  <c r="AI32" i="2"/>
  <c r="AI42" i="2" s="1"/>
  <c r="AC42" i="2"/>
  <c r="AK56" i="2"/>
  <c r="AG92" i="2"/>
  <c r="AG102" i="2" s="1"/>
  <c r="AA102" i="2"/>
  <c r="AH77" i="2"/>
  <c r="AH87" i="2" s="1"/>
  <c r="AB87" i="2"/>
  <c r="AF32" i="2"/>
  <c r="AE32" i="2"/>
  <c r="AE42" i="2" s="1"/>
  <c r="Z42" i="2"/>
  <c r="AI77" i="2"/>
  <c r="AI87" i="2" s="1"/>
  <c r="AC87" i="2"/>
  <c r="AI62" i="2"/>
  <c r="AI72" i="2" s="1"/>
  <c r="AC72" i="2"/>
  <c r="AG77" i="2"/>
  <c r="AG87" i="2" s="1"/>
  <c r="AA87" i="2"/>
  <c r="AK47" i="2"/>
  <c r="AF57" i="2"/>
  <c r="AK101" i="2"/>
  <c r="AH32" i="2"/>
  <c r="AH42" i="2" s="1"/>
  <c r="AB42" i="2"/>
  <c r="AF77" i="2"/>
  <c r="AE77" i="2"/>
  <c r="AE87" i="2" s="1"/>
  <c r="Z87" i="2"/>
  <c r="AE21" i="2"/>
  <c r="Y26" i="2"/>
  <c r="Y27" i="2" s="1"/>
  <c r="U5" i="2" s="1"/>
  <c r="AF21" i="2"/>
  <c r="AK21" i="2" s="1"/>
  <c r="AB22" i="2"/>
  <c r="AH22" i="2" s="1"/>
  <c r="AA22" i="2"/>
  <c r="AG22" i="2" s="1"/>
  <c r="AD22" i="2"/>
  <c r="AJ22" i="2" s="1"/>
  <c r="Z22" i="2"/>
  <c r="AF22" i="2" s="1"/>
  <c r="AC22" i="2"/>
  <c r="AI22" i="2" s="1"/>
  <c r="J27" i="2"/>
  <c r="T26" i="2"/>
  <c r="H23" i="2"/>
  <c r="AK57" i="2" l="1"/>
  <c r="AK62" i="2"/>
  <c r="AK72" i="2" s="1"/>
  <c r="AG72" i="2"/>
  <c r="AK77" i="2"/>
  <c r="AK87" i="2" s="1"/>
  <c r="AF87" i="2"/>
  <c r="AK92" i="2"/>
  <c r="AK102" i="2" s="1"/>
  <c r="AF102" i="2"/>
  <c r="AK32" i="2"/>
  <c r="AK42" i="2" s="1"/>
  <c r="M6" i="2" s="1"/>
  <c r="AF42" i="2"/>
  <c r="AK22" i="2"/>
  <c r="T27" i="2"/>
  <c r="S5" i="2" s="1"/>
  <c r="W5" i="2" s="1"/>
  <c r="V26" i="2"/>
  <c r="V27" i="2" s="1"/>
  <c r="U26" i="2"/>
  <c r="U27" i="2" s="1"/>
  <c r="X26" i="2"/>
  <c r="X27" i="2" s="1"/>
  <c r="W26" i="2"/>
  <c r="W27" i="2" s="1"/>
  <c r="AE22" i="2"/>
  <c r="AB23" i="2"/>
  <c r="AH23" i="2" s="1"/>
  <c r="AA23" i="2"/>
  <c r="AG23" i="2" s="1"/>
  <c r="AD23" i="2"/>
  <c r="AJ23" i="2" s="1"/>
  <c r="Z23" i="2"/>
  <c r="AC23" i="2"/>
  <c r="AI23" i="2" s="1"/>
  <c r="AF23" i="2"/>
  <c r="H24" i="2"/>
  <c r="AK23" i="2" l="1"/>
  <c r="AE23" i="2"/>
  <c r="AA24" i="2"/>
  <c r="AG24" i="2" s="1"/>
  <c r="AD24" i="2"/>
  <c r="AJ24" i="2" s="1"/>
  <c r="Z24" i="2"/>
  <c r="AF24" i="2" s="1"/>
  <c r="AC24" i="2"/>
  <c r="AI24" i="2" s="1"/>
  <c r="AB24" i="2"/>
  <c r="AH24" i="2" s="1"/>
  <c r="H25" i="2"/>
  <c r="AK24" i="2" l="1"/>
  <c r="AE24" i="2"/>
  <c r="AB25" i="2"/>
  <c r="AH25" i="2" s="1"/>
  <c r="AA25" i="2"/>
  <c r="AG25" i="2" s="1"/>
  <c r="AD25" i="2"/>
  <c r="AJ25" i="2" s="1"/>
  <c r="Z25" i="2"/>
  <c r="AC25" i="2"/>
  <c r="AI25" i="2" s="1"/>
  <c r="H26" i="2"/>
  <c r="AE25" i="2" l="1"/>
  <c r="AF25" i="2"/>
  <c r="AK25" i="2" s="1"/>
  <c r="AB26" i="2"/>
  <c r="AH26" i="2" s="1"/>
  <c r="AA26" i="2"/>
  <c r="AG26" i="2" s="1"/>
  <c r="AD26" i="2"/>
  <c r="AJ26" i="2" s="1"/>
  <c r="Z26" i="2"/>
  <c r="AC26" i="2"/>
  <c r="AI26" i="2" s="1"/>
  <c r="AE26" i="2" l="1"/>
  <c r="AE27" i="2" s="1"/>
  <c r="Z27" i="2"/>
  <c r="AF26" i="2"/>
  <c r="AK26" i="2" s="1"/>
  <c r="AJ27" i="2"/>
  <c r="AD27" i="2"/>
  <c r="AI27" i="2"/>
  <c r="AC27" i="2"/>
  <c r="AH27" i="2"/>
  <c r="AB27" i="2"/>
  <c r="AG27" i="2"/>
  <c r="AA27" i="2"/>
  <c r="AK27" i="2" l="1"/>
  <c r="M5" i="2" s="1"/>
  <c r="O7" i="2" s="1"/>
  <c r="Q7" i="2" s="1"/>
  <c r="AF27" i="2"/>
  <c r="O8" i="2" l="1"/>
  <c r="Q8" i="2" s="1"/>
  <c r="O6" i="2"/>
  <c r="Q6" i="2" s="1"/>
  <c r="O10" i="2"/>
  <c r="Q10" i="2" s="1"/>
  <c r="O9" i="2"/>
  <c r="Q9" i="2" s="1"/>
</calcChain>
</file>

<file path=xl/sharedStrings.xml><?xml version="1.0" encoding="utf-8"?>
<sst xmlns="http://schemas.openxmlformats.org/spreadsheetml/2006/main" count="428" uniqueCount="132">
  <si>
    <t>Year of Crash Costs</t>
  </si>
  <si>
    <t>Crash Cost Index</t>
  </si>
  <si>
    <t>Discount Rate</t>
  </si>
  <si>
    <t>PDO</t>
  </si>
  <si>
    <t>-</t>
  </si>
  <si>
    <t>Project Information</t>
  </si>
  <si>
    <t>Project ID:</t>
  </si>
  <si>
    <t>Region:</t>
  </si>
  <si>
    <t>County:</t>
  </si>
  <si>
    <t>Analyst:</t>
  </si>
  <si>
    <t>Date of Analysis:</t>
  </si>
  <si>
    <t>Fatal Crashes</t>
  </si>
  <si>
    <t>Injury A Crashes</t>
  </si>
  <si>
    <t>Injury B Crashes</t>
  </si>
  <si>
    <t>Injury C Crashes</t>
  </si>
  <si>
    <t>PDO Crashes</t>
  </si>
  <si>
    <t>First Year of Observed Data</t>
  </si>
  <si>
    <t>Last Year of Observed Data</t>
  </si>
  <si>
    <t>Year</t>
  </si>
  <si>
    <t>AADT</t>
  </si>
  <si>
    <t>First Year of Analysis Period</t>
  </si>
  <si>
    <t>Last Year of Analysis Period</t>
  </si>
  <si>
    <t>Fatal &amp; Injury Crashes</t>
  </si>
  <si>
    <t>Crash Cost</t>
  </si>
  <si>
    <t>Crash Totals</t>
  </si>
  <si>
    <t>Injury A</t>
  </si>
  <si>
    <t>Injury B</t>
  </si>
  <si>
    <t>Injury C</t>
  </si>
  <si>
    <t>Average</t>
  </si>
  <si>
    <t>Period</t>
  </si>
  <si>
    <t>Estimated Crashes</t>
  </si>
  <si>
    <t>KABC</t>
  </si>
  <si>
    <t>Total</t>
  </si>
  <si>
    <t>Fatal</t>
  </si>
  <si>
    <t>CMF 1</t>
  </si>
  <si>
    <t>CMF 2</t>
  </si>
  <si>
    <t>All</t>
  </si>
  <si>
    <t>Combined CMF</t>
  </si>
  <si>
    <t>Adjusted Crashes</t>
  </si>
  <si>
    <t>Base Case</t>
  </si>
  <si>
    <t>Crash Costs</t>
  </si>
  <si>
    <t>TOTALS</t>
  </si>
  <si>
    <t>Cost Difference</t>
  </si>
  <si>
    <t>This spreadsheet has been developed to assist with the Economic Analysis for the Wisconsin Department of Transportation Safety Certification Process.</t>
  </si>
  <si>
    <t>Color Used</t>
  </si>
  <si>
    <t>Meaning</t>
  </si>
  <si>
    <t>Overview:</t>
  </si>
  <si>
    <t>Inputs for Base Case and Alternatives</t>
  </si>
  <si>
    <t>Alternative 1</t>
  </si>
  <si>
    <t>Alternative 2</t>
  </si>
  <si>
    <t>Alternative 3</t>
  </si>
  <si>
    <t>Alternative 4</t>
  </si>
  <si>
    <t>Alternative 5</t>
  </si>
  <si>
    <t>Crash Data Entry</t>
  </si>
  <si>
    <t>Fatal &amp; Injury</t>
  </si>
  <si>
    <t>Property Damage</t>
  </si>
  <si>
    <t>All Crashes</t>
  </si>
  <si>
    <t>Calculated or default value</t>
  </si>
  <si>
    <t>User defined value</t>
  </si>
  <si>
    <t>Color Coding:</t>
  </si>
  <si>
    <t>Method 1:</t>
  </si>
  <si>
    <t>CMF</t>
  </si>
  <si>
    <t>K</t>
  </si>
  <si>
    <t>A</t>
  </si>
  <si>
    <t>B</t>
  </si>
  <si>
    <t>C</t>
  </si>
  <si>
    <t>If more than 5 alternatives are being evaluated, use two files, keeping the base case the same.</t>
  </si>
  <si>
    <t>Definitions:</t>
  </si>
  <si>
    <t>IHSDM</t>
  </si>
  <si>
    <t>Interactive Highway Safety Design Manual</t>
  </si>
  <si>
    <t>Crash Modification Factor</t>
  </si>
  <si>
    <t>Combined grouping of Fatal, Injury A, Injury B, and Injury C crashes.</t>
  </si>
  <si>
    <t>Property Damage Only crash</t>
  </si>
  <si>
    <t>Injury C crash</t>
  </si>
  <si>
    <t>Fatal crash</t>
  </si>
  <si>
    <t>Injury A crash</t>
  </si>
  <si>
    <t>Injury B crash</t>
  </si>
  <si>
    <t>Instructions:</t>
  </si>
  <si>
    <t>Highway Safety Benefit-Cost Tool</t>
  </si>
  <si>
    <t>Benefit/Cost Ratio</t>
  </si>
  <si>
    <t>Benefits</t>
  </si>
  <si>
    <t>Treatment Used</t>
  </si>
  <si>
    <t>The "Project Information" section should be filled out completely to document the analysis.</t>
  </si>
  <si>
    <t>Summary</t>
  </si>
  <si>
    <t>The "Summary" section allows users to identify the treatment(s) used for each alternative. This section requires the user to input the 'Project Cost'. This is the total cost of construction and real estate needed to build the alternative. It is not the difference needed to upgrade from the base case.</t>
  </si>
  <si>
    <t>Enter CMFs in "Inputs for Base Case and Alternatives" section. CMFs may or may not be needed depending on the safety treatment(s) being employed for the alternative. Up to two CMFs may be used for each alternative. For more information, refer to WisDOT's CMF Policy.</t>
  </si>
  <si>
    <t>Additional Information:</t>
  </si>
  <si>
    <t>Economic Analysis Factors</t>
  </si>
  <si>
    <t>BTO</t>
  </si>
  <si>
    <t>The "Economic Analysis Factors" are specific to Wisconsin and will be updated by BTO.</t>
  </si>
  <si>
    <t>KABC Distribution</t>
  </si>
  <si>
    <t>Crash Costs and the KABC Distribution are calculated using WI Statewide Crash Data, excluding deer crashes.</t>
  </si>
  <si>
    <t>Please contact BTO for any questions regarding this tool.</t>
  </si>
  <si>
    <t>Navigate to the "BC Tool" tab to perform economic analysis.</t>
  </si>
  <si>
    <t>Avg. AADT</t>
  </si>
  <si>
    <t>Crash Totals for Analysis Period</t>
  </si>
  <si>
    <t>The worksheets shades cells blue to help users identify locations where input data is required.  In some cases, the shaded cells require the user to input specific numbers. In other cases, the input is restricted to a select set of options included in pull-down lists. The respective color coding is as follows:</t>
  </si>
  <si>
    <t>The AADT for the analysis period is required for 'Method 1', as well as the information in the "Observed Crash History" section. This includes the years of observed crash history period, the average volumes during those years, and the number of crashes categorized by severity. If volume data is unavailable for the observed crash history period, it is assumed to have the same volume as the first year of the analysis period.</t>
  </si>
  <si>
    <t>Segment/Intersection:</t>
  </si>
  <si>
    <t>Treatment Costs</t>
  </si>
  <si>
    <t>1.)</t>
  </si>
  <si>
    <t>Calculate the number of annual crashes for each year of the evaluation period by crash severity for the base condition and all alternatives.</t>
  </si>
  <si>
    <t>2.)</t>
  </si>
  <si>
    <t>Eq. 1</t>
  </si>
  <si>
    <t>The crash cost per crash is calculated for each year for all severity levels (K, A, B, C, O)</t>
  </si>
  <si>
    <t>i.</t>
  </si>
  <si>
    <t>ii.</t>
  </si>
  <si>
    <t>The number of crashes for all severity levels is multiplied by the corresponding crash unit costs.</t>
  </si>
  <si>
    <t>Eq. 2</t>
  </si>
  <si>
    <t>Where:</t>
  </si>
  <si>
    <t>iii.</t>
  </si>
  <si>
    <t>Eq. 3</t>
  </si>
  <si>
    <t>The crash costs for all severities is summed together to determine the total crash costs for the base condition and each alternative.</t>
  </si>
  <si>
    <t>iv.</t>
  </si>
  <si>
    <t>The discount rate is applied to the crash costs to discount future crash costs back to present value.</t>
  </si>
  <si>
    <t>Eq. 4</t>
  </si>
  <si>
    <t>v.</t>
  </si>
  <si>
    <t>The total present value of crash costs for the base condition and each alternative is determined.</t>
  </si>
  <si>
    <t>Eq. 5</t>
  </si>
  <si>
    <t>3.)</t>
  </si>
  <si>
    <t>Determine the benefit/cost ratio for each alternative.</t>
  </si>
  <si>
    <t>Eq. 6</t>
  </si>
  <si>
    <t>Eq. 7</t>
  </si>
  <si>
    <t>Eq. 8</t>
  </si>
  <si>
    <t>Calculate the crash costs for the future no build and mitigation alternatives for each year of the evaluation period. For each crash severity type, multiply the crash unit cost by the predicted number of crashes. Then, sum the severity results to get a total cost for each scenario. This process is outlined below.</t>
  </si>
  <si>
    <r>
      <t>Observed Crash History</t>
    </r>
    <r>
      <rPr>
        <b/>
        <sz val="16"/>
        <color theme="1"/>
        <rFont val="Calibri"/>
        <family val="2"/>
        <scheme val="minor"/>
      </rPr>
      <t/>
    </r>
  </si>
  <si>
    <t>Method 1 Analysis Information</t>
  </si>
  <si>
    <t>The following calculations are performed in a manner consistent with the IHSDM.</t>
  </si>
  <si>
    <t>Bureau of Traffic Operations</t>
  </si>
  <si>
    <t>The cells shaded blue in the "Method 1 Analysis Information" section should also be filled out. This spreadsheet only implements Method 1 of the Safety Certification Process.</t>
  </si>
  <si>
    <t>Last updated:</t>
  </si>
  <si>
    <t>* The KABC Distribution was developed using 2018-2022 statewide data. It does not contain the distributions that were developed during the calibration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</si>
</sst>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_);_(&quot;$&quot;* \(#,##0\);_(&quot;$&quot;* &quot;-&quot;??_);_(@_)"/>
    <numFmt numFmtId="165" formatCode="0.0"/>
    <numFmt numFmtId="166" formatCode="0.0%"/>
  </numFmts>
  <fonts count="16" x14ac:knownFonts="1">
    <font>
      <sz val="11"/>
      <color theme="1"/>
      <name val="Calibri"/>
      <family val="2"/>
    </font>
    <font>
      <sz val="11"/>
      <color theme="1"/>
      <name val="Calibri"/>
      <family val="2"/>
    </font>
    <font>
      <b/>
      <u/>
      <sz val="16"/>
      <color theme="1"/>
      <name val="Calibri"/>
      <family val="2"/>
      <scheme val="minor"/>
    </font>
    <font>
      <b/>
      <sz val="11"/>
      <color theme="1"/>
      <name val="Calibri"/>
      <family val="2"/>
    </font>
    <font>
      <b/>
      <sz val="22"/>
      <color theme="1"/>
      <name val="Calibri"/>
      <family val="2"/>
    </font>
    <font>
      <b/>
      <u/>
      <sz val="14"/>
      <color theme="1"/>
      <name val="Calibri"/>
      <family val="2"/>
    </font>
    <font>
      <b/>
      <sz val="12"/>
      <color theme="1"/>
      <name val="Calibri"/>
      <family val="2"/>
    </font>
    <font>
      <b/>
      <sz val="11"/>
      <color theme="1"/>
      <name val="Calibri"/>
      <family val="2"/>
      <scheme val="minor"/>
    </font>
    <font>
      <sz val="11"/>
      <color theme="1"/>
      <name val="Calibri"/>
      <family val="2"/>
      <scheme val="minor"/>
    </font>
    <font>
      <sz val="8"/>
      <color theme="1"/>
      <name val="Calibri"/>
      <family val="2"/>
    </font>
    <font>
      <u/>
      <sz val="11"/>
      <color theme="1"/>
      <name val="Calibri"/>
      <family val="2"/>
    </font>
    <font>
      <b/>
      <sz val="16"/>
      <color theme="1"/>
      <name val="Calibri"/>
      <family val="2"/>
      <scheme val="minor"/>
    </font>
    <font>
      <sz val="10"/>
      <color theme="1"/>
      <name val="Calibri"/>
      <family val="2"/>
    </font>
    <font>
      <sz val="8"/>
      <name val="Calibri"/>
      <family val="2"/>
    </font>
    <font>
      <sz val="11"/>
      <name val="Calibri"/>
      <family val="2"/>
    </font>
    <font>
      <sz val="9"/>
      <name val="Calibri"/>
      <family val="2"/>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auto="1"/>
      </right>
      <top/>
      <bottom/>
      <diagonal/>
    </border>
    <border>
      <left style="thin">
        <color auto="1"/>
      </left>
      <right style="thin">
        <color auto="1"/>
      </right>
      <top style="thin">
        <color auto="1"/>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auto="1"/>
      </right>
      <top style="thin">
        <color auto="1"/>
      </top>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style="double">
        <color indexed="64"/>
      </top>
      <bottom style="thin">
        <color indexed="64"/>
      </bottom>
      <diagonal/>
    </border>
    <border>
      <left/>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08">
    <xf numFmtId="0" fontId="0" fillId="0" borderId="0" xfId="0"/>
    <xf numFmtId="0" fontId="0" fillId="0" borderId="0" xfId="0" applyFont="1" applyAlignment="1" applyProtection="1">
      <alignment horizontal="right"/>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right"/>
    </xf>
    <xf numFmtId="10" fontId="0" fillId="0" borderId="0" xfId="2" applyNumberFormat="1" applyFont="1" applyBorder="1" applyAlignment="1" applyProtection="1">
      <alignment horizontal="center"/>
    </xf>
    <xf numFmtId="0" fontId="0" fillId="4" borderId="2" xfId="0" applyFill="1" applyBorder="1"/>
    <xf numFmtId="0" fontId="4" fillId="0" borderId="0" xfId="0" applyFont="1"/>
    <xf numFmtId="0" fontId="6" fillId="0" borderId="0" xfId="0" applyFont="1"/>
    <xf numFmtId="0" fontId="7" fillId="0" borderId="0" xfId="0" applyFont="1" applyBorder="1" applyAlignment="1" applyProtection="1">
      <alignment horizontal="center"/>
    </xf>
    <xf numFmtId="0" fontId="7" fillId="0" borderId="0" xfId="0" applyFont="1" applyBorder="1" applyAlignment="1" applyProtection="1">
      <alignment horizontal="center" wrapText="1"/>
    </xf>
    <xf numFmtId="0" fontId="7" fillId="0" borderId="0" xfId="0" applyFont="1" applyBorder="1" applyAlignment="1" applyProtection="1"/>
    <xf numFmtId="0" fontId="8" fillId="0" borderId="0" xfId="0" applyFont="1" applyAlignment="1" applyProtection="1">
      <alignment horizontal="right"/>
    </xf>
    <xf numFmtId="0" fontId="0" fillId="3" borderId="2" xfId="0" applyFill="1" applyBorder="1"/>
    <xf numFmtId="0" fontId="5" fillId="0" borderId="0" xfId="0" applyFont="1" applyAlignment="1">
      <alignment horizontal="left"/>
    </xf>
    <xf numFmtId="0" fontId="9" fillId="0" borderId="0" xfId="0" applyFont="1"/>
    <xf numFmtId="0" fontId="0" fillId="4" borderId="2" xfId="0" applyFill="1" applyBorder="1" applyAlignment="1" applyProtection="1">
      <alignment horizontal="center"/>
    </xf>
    <xf numFmtId="0" fontId="0" fillId="3" borderId="2" xfId="0" applyFill="1" applyBorder="1" applyAlignment="1" applyProtection="1">
      <alignment horizontal="center"/>
      <protection locked="0"/>
    </xf>
    <xf numFmtId="0" fontId="2" fillId="0" borderId="0" xfId="0" applyFont="1" applyBorder="1" applyAlignment="1" applyProtection="1">
      <alignment vertical="top"/>
    </xf>
    <xf numFmtId="0" fontId="0" fillId="0" borderId="0" xfId="0" applyProtection="1"/>
    <xf numFmtId="0" fontId="0" fillId="0" borderId="7" xfId="0" applyBorder="1" applyAlignment="1" applyProtection="1">
      <alignment horizontal="right"/>
    </xf>
    <xf numFmtId="0" fontId="0" fillId="0" borderId="0" xfId="0" applyAlignment="1" applyProtection="1">
      <alignment horizontal="right"/>
    </xf>
    <xf numFmtId="0" fontId="0" fillId="0" borderId="0" xfId="0" applyAlignment="1" applyProtection="1">
      <alignment horizontal="center"/>
    </xf>
    <xf numFmtId="0" fontId="0" fillId="2" borderId="2" xfId="0" applyFill="1" applyBorder="1" applyAlignment="1" applyProtection="1">
      <alignment horizontal="center"/>
    </xf>
    <xf numFmtId="0" fontId="0" fillId="0" borderId="0" xfId="0" applyFont="1" applyProtection="1"/>
    <xf numFmtId="0" fontId="0" fillId="2" borderId="10" xfId="0" applyFont="1" applyFill="1" applyBorder="1" applyAlignment="1" applyProtection="1">
      <alignment horizontal="center"/>
    </xf>
    <xf numFmtId="0" fontId="0" fillId="2" borderId="3" xfId="0" applyFill="1" applyBorder="1" applyAlignment="1" applyProtection="1">
      <alignment horizontal="center"/>
    </xf>
    <xf numFmtId="0" fontId="0" fillId="4" borderId="6" xfId="0" applyFill="1" applyBorder="1" applyAlignment="1" applyProtection="1">
      <alignment horizontal="center"/>
    </xf>
    <xf numFmtId="2" fontId="0" fillId="4" borderId="6" xfId="0" applyNumberFormat="1" applyFill="1" applyBorder="1" applyAlignment="1" applyProtection="1">
      <alignment horizontal="center"/>
    </xf>
    <xf numFmtId="164" fontId="0" fillId="4" borderId="6" xfId="1" applyNumberFormat="1" applyFont="1" applyFill="1" applyBorder="1" applyAlignment="1" applyProtection="1">
      <alignment horizontal="center"/>
    </xf>
    <xf numFmtId="0" fontId="0" fillId="2" borderId="5" xfId="0" applyFill="1" applyBorder="1" applyAlignment="1" applyProtection="1">
      <alignment horizontal="center"/>
    </xf>
    <xf numFmtId="1" fontId="0" fillId="4" borderId="2" xfId="0" applyNumberFormat="1" applyFill="1" applyBorder="1" applyAlignment="1" applyProtection="1">
      <alignment horizontal="center"/>
    </xf>
    <xf numFmtId="164" fontId="0" fillId="4" borderId="2" xfId="1" applyNumberFormat="1" applyFont="1" applyFill="1" applyBorder="1" applyAlignment="1" applyProtection="1">
      <alignment horizontal="center"/>
    </xf>
    <xf numFmtId="0" fontId="3" fillId="0" borderId="0" xfId="0" applyFont="1" applyAlignment="1" applyProtection="1">
      <alignment horizontal="center"/>
    </xf>
    <xf numFmtId="0" fontId="0" fillId="2" borderId="13" xfId="0" applyFill="1" applyBorder="1" applyAlignment="1" applyProtection="1">
      <alignment horizontal="center"/>
    </xf>
    <xf numFmtId="0" fontId="0" fillId="4" borderId="8" xfId="0" applyFill="1" applyBorder="1" applyAlignment="1" applyProtection="1">
      <alignment horizontal="center"/>
    </xf>
    <xf numFmtId="1" fontId="0" fillId="4" borderId="8" xfId="0" applyNumberFormat="1" applyFill="1" applyBorder="1" applyAlignment="1" applyProtection="1">
      <alignment horizontal="center"/>
    </xf>
    <xf numFmtId="0" fontId="0" fillId="4" borderId="9" xfId="0" applyFill="1" applyBorder="1" applyAlignment="1" applyProtection="1">
      <alignment horizontal="center"/>
    </xf>
    <xf numFmtId="2" fontId="0" fillId="4" borderId="9" xfId="0" applyNumberFormat="1" applyFill="1" applyBorder="1" applyAlignment="1" applyProtection="1">
      <alignment horizontal="center"/>
    </xf>
    <xf numFmtId="10" fontId="0" fillId="0" borderId="0" xfId="0" applyNumberFormat="1" applyFont="1" applyBorder="1" applyAlignment="1" applyProtection="1">
      <alignment horizontal="center"/>
    </xf>
    <xf numFmtId="164" fontId="0" fillId="4" borderId="6" xfId="0" applyNumberFormat="1" applyFill="1" applyBorder="1" applyAlignment="1" applyProtection="1">
      <alignment horizontal="center"/>
    </xf>
    <xf numFmtId="0" fontId="8" fillId="0" borderId="0" xfId="0" applyFont="1"/>
    <xf numFmtId="0" fontId="8" fillId="0" borderId="0" xfId="0" applyFont="1" applyAlignment="1">
      <alignment horizontal="left"/>
    </xf>
    <xf numFmtId="2" fontId="0" fillId="4" borderId="2" xfId="0" applyNumberFormat="1" applyFill="1" applyBorder="1" applyAlignment="1" applyProtection="1">
      <alignment horizontal="center"/>
    </xf>
    <xf numFmtId="2" fontId="0" fillId="4" borderId="8" xfId="0" applyNumberFormat="1" applyFill="1" applyBorder="1" applyAlignment="1" applyProtection="1">
      <alignment horizontal="center"/>
    </xf>
    <xf numFmtId="2" fontId="0" fillId="3" borderId="10" xfId="0" applyNumberFormat="1" applyFont="1" applyFill="1" applyBorder="1" applyAlignment="1" applyProtection="1">
      <alignment horizontal="center"/>
      <protection locked="0"/>
    </xf>
    <xf numFmtId="164" fontId="0" fillId="4" borderId="9" xfId="1" applyNumberFormat="1" applyFont="1" applyFill="1" applyBorder="1" applyAlignment="1" applyProtection="1">
      <alignment horizontal="center"/>
    </xf>
    <xf numFmtId="0" fontId="8" fillId="0" borderId="0" xfId="0" applyFont="1" applyFill="1" applyAlignment="1" applyProtection="1">
      <alignment horizontal="right"/>
    </xf>
    <xf numFmtId="0" fontId="2" fillId="0" borderId="0" xfId="0" applyFont="1" applyBorder="1" applyAlignment="1" applyProtection="1">
      <alignment horizontal="left"/>
    </xf>
    <xf numFmtId="0" fontId="0" fillId="0" borderId="0" xfId="0" applyAlignment="1">
      <alignment vertical="top"/>
    </xf>
    <xf numFmtId="0" fontId="0" fillId="0" borderId="0" xfId="0" applyAlignment="1">
      <alignment horizontal="left" vertical="top"/>
    </xf>
    <xf numFmtId="0" fontId="0" fillId="0" borderId="0" xfId="0" applyFill="1"/>
    <xf numFmtId="14" fontId="13" fillId="0" borderId="0" xfId="0" applyNumberFormat="1" applyFont="1" applyAlignment="1">
      <alignment horizontal="left"/>
    </xf>
    <xf numFmtId="0" fontId="14" fillId="0" borderId="0" xfId="0" applyFont="1" applyBorder="1" applyAlignment="1" applyProtection="1">
      <alignment horizontal="center"/>
    </xf>
    <xf numFmtId="164" fontId="14" fillId="4" borderId="2" xfId="1" applyNumberFormat="1" applyFont="1" applyFill="1" applyBorder="1" applyAlignment="1" applyProtection="1"/>
    <xf numFmtId="166" fontId="14" fillId="4" borderId="2" xfId="2" applyNumberFormat="1" applyFont="1" applyFill="1" applyBorder="1" applyAlignment="1" applyProtection="1">
      <alignment horizontal="center"/>
    </xf>
    <xf numFmtId="0" fontId="14" fillId="4" borderId="2" xfId="0" applyFont="1" applyFill="1" applyBorder="1" applyProtection="1"/>
    <xf numFmtId="0" fontId="9" fillId="0" borderId="0" xfId="0" applyFont="1" applyAlignment="1">
      <alignment horizontal="right"/>
    </xf>
    <xf numFmtId="0" fontId="0" fillId="0" borderId="0" xfId="0" applyAlignment="1">
      <alignment horizontal="left" wrapText="1"/>
    </xf>
    <xf numFmtId="0" fontId="10" fillId="0" borderId="0" xfId="0" applyFont="1" applyAlignment="1">
      <alignment horizontal="left" wrapText="1"/>
    </xf>
    <xf numFmtId="0" fontId="5" fillId="0" borderId="0" xfId="0" applyFont="1" applyAlignment="1">
      <alignment horizontal="left"/>
    </xf>
    <xf numFmtId="0" fontId="0" fillId="0" borderId="0" xfId="0" applyAlignment="1">
      <alignment horizontal="left" vertical="top" wrapText="1"/>
    </xf>
    <xf numFmtId="0" fontId="3" fillId="2" borderId="2" xfId="0" applyFont="1" applyFill="1" applyBorder="1" applyAlignment="1" applyProtection="1">
      <alignment horizontal="center" vertical="center"/>
    </xf>
    <xf numFmtId="0" fontId="3" fillId="2" borderId="2" xfId="0" applyFont="1" applyFill="1" applyBorder="1" applyAlignment="1" applyProtection="1">
      <alignment horizontal="center"/>
    </xf>
    <xf numFmtId="165" fontId="0" fillId="4" borderId="2" xfId="0" applyNumberFormat="1" applyFill="1" applyBorder="1" applyAlignment="1" applyProtection="1">
      <alignment horizontal="center"/>
    </xf>
    <xf numFmtId="0" fontId="0" fillId="2" borderId="18" xfId="0" applyFill="1" applyBorder="1" applyAlignment="1" applyProtection="1">
      <alignment horizontal="center"/>
    </xf>
    <xf numFmtId="0" fontId="0" fillId="2" borderId="14" xfId="0" applyFill="1" applyBorder="1" applyAlignment="1" applyProtection="1">
      <alignment horizontal="center"/>
    </xf>
    <xf numFmtId="0" fontId="0" fillId="2" borderId="15" xfId="0" applyFill="1" applyBorder="1" applyAlignment="1" applyProtection="1">
      <alignment horizontal="center" vertical="center"/>
    </xf>
    <xf numFmtId="0" fontId="0" fillId="2" borderId="5" xfId="0"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2" borderId="10" xfId="0" applyFont="1" applyFill="1" applyBorder="1" applyAlignment="1" applyProtection="1">
      <alignment horizontal="center" vertical="center"/>
    </xf>
    <xf numFmtId="165" fontId="0" fillId="4" borderId="17" xfId="0" applyNumberFormat="1" applyFill="1" applyBorder="1" applyAlignment="1" applyProtection="1">
      <alignment horizontal="center"/>
    </xf>
    <xf numFmtId="0" fontId="0" fillId="0" borderId="16" xfId="0" applyBorder="1" applyAlignment="1" applyProtection="1">
      <alignment horizontal="center"/>
    </xf>
    <xf numFmtId="0" fontId="0" fillId="0" borderId="0" xfId="0" applyBorder="1" applyAlignment="1" applyProtection="1">
      <alignment horizontal="center"/>
    </xf>
    <xf numFmtId="0" fontId="0" fillId="0" borderId="4" xfId="0" applyBorder="1" applyAlignment="1" applyProtection="1">
      <alignment horizontal="center"/>
    </xf>
    <xf numFmtId="0" fontId="0" fillId="0" borderId="3" xfId="0" applyBorder="1" applyAlignment="1" applyProtection="1">
      <alignment horizontal="center"/>
    </xf>
    <xf numFmtId="164" fontId="0" fillId="3" borderId="2" xfId="1" applyNumberFormat="1" applyFont="1" applyFill="1" applyBorder="1" applyAlignment="1" applyProtection="1">
      <alignment horizontal="center"/>
      <protection locked="0"/>
    </xf>
    <xf numFmtId="164" fontId="0" fillId="4" borderId="2" xfId="1" applyNumberFormat="1" applyFont="1" applyFill="1" applyBorder="1" applyAlignment="1" applyProtection="1">
      <alignment horizontal="center"/>
    </xf>
    <xf numFmtId="164" fontId="0" fillId="4" borderId="15" xfId="0" applyNumberFormat="1" applyFill="1" applyBorder="1" applyAlignment="1" applyProtection="1">
      <alignment horizontal="center"/>
    </xf>
    <xf numFmtId="164" fontId="0" fillId="4" borderId="5" xfId="0" applyNumberFormat="1" applyFill="1" applyBorder="1" applyAlignment="1" applyProtection="1">
      <alignment horizontal="center"/>
    </xf>
    <xf numFmtId="164" fontId="0" fillId="4" borderId="19" xfId="0" applyNumberFormat="1" applyFill="1" applyBorder="1" applyAlignment="1" applyProtection="1">
      <alignment horizontal="center"/>
    </xf>
    <xf numFmtId="0" fontId="2" fillId="0" borderId="0" xfId="0" applyFont="1" applyBorder="1" applyAlignment="1" applyProtection="1">
      <alignment horizontal="left"/>
    </xf>
    <xf numFmtId="0" fontId="3" fillId="2" borderId="11" xfId="0" applyFont="1" applyFill="1" applyBorder="1" applyAlignment="1" applyProtection="1">
      <alignment horizontal="center" vertical="center" wrapText="1"/>
    </xf>
    <xf numFmtId="0" fontId="0" fillId="0" borderId="0" xfId="0" applyFont="1" applyFill="1" applyBorder="1" applyAlignment="1" applyProtection="1">
      <alignment horizontal="left"/>
      <protection locked="0"/>
    </xf>
    <xf numFmtId="14" fontId="0" fillId="0" borderId="0" xfId="0" applyNumberFormat="1" applyFont="1" applyFill="1" applyBorder="1" applyAlignment="1" applyProtection="1">
      <alignment horizontal="left"/>
      <protection locked="0"/>
    </xf>
    <xf numFmtId="0" fontId="0" fillId="3" borderId="8"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15" fillId="0" borderId="0" xfId="0" applyFont="1" applyAlignment="1" applyProtection="1">
      <alignment horizontal="left" vertical="top" wrapText="1"/>
    </xf>
    <xf numFmtId="0" fontId="3" fillId="0" borderId="0" xfId="0" applyFont="1" applyAlignment="1" applyProtection="1">
      <alignment horizontal="center" wrapText="1"/>
    </xf>
    <xf numFmtId="0" fontId="0" fillId="4" borderId="15" xfId="0" applyFont="1" applyFill="1" applyBorder="1" applyAlignment="1" applyProtection="1">
      <alignment horizontal="left"/>
      <protection locked="0"/>
    </xf>
    <xf numFmtId="0" fontId="0" fillId="4" borderId="5" xfId="0" applyFont="1" applyFill="1" applyBorder="1" applyAlignment="1" applyProtection="1">
      <alignment horizontal="left"/>
      <protection locked="0"/>
    </xf>
    <xf numFmtId="0" fontId="7" fillId="0" borderId="0" xfId="0" applyFont="1" applyBorder="1" applyAlignment="1" applyProtection="1">
      <alignment horizontal="center"/>
    </xf>
    <xf numFmtId="0" fontId="2" fillId="0" borderId="0" xfId="0" applyFont="1" applyBorder="1" applyAlignment="1" applyProtection="1">
      <alignment horizontal="left" vertical="top"/>
    </xf>
    <xf numFmtId="0" fontId="2" fillId="0" borderId="1" xfId="0" applyFont="1" applyBorder="1" applyAlignment="1" applyProtection="1">
      <alignment horizontal="left" vertical="top"/>
    </xf>
    <xf numFmtId="0" fontId="3"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0" fillId="4" borderId="15" xfId="0" applyFill="1" applyBorder="1" applyAlignment="1" applyProtection="1">
      <alignment horizontal="center"/>
    </xf>
    <xf numFmtId="0" fontId="0" fillId="4" borderId="5" xfId="0" applyFill="1" applyBorder="1" applyAlignment="1" applyProtection="1">
      <alignment horizontal="center"/>
    </xf>
    <xf numFmtId="165" fontId="0" fillId="4" borderId="15" xfId="0" applyNumberFormat="1" applyFill="1" applyBorder="1" applyAlignment="1" applyProtection="1">
      <alignment horizontal="center"/>
    </xf>
    <xf numFmtId="165" fontId="0" fillId="4" borderId="5" xfId="0" applyNumberFormat="1" applyFill="1" applyBorder="1" applyAlignment="1" applyProtection="1">
      <alignment horizontal="center"/>
    </xf>
    <xf numFmtId="0" fontId="12" fillId="0" borderId="1" xfId="0" applyFont="1" applyBorder="1" applyAlignment="1" applyProtection="1">
      <alignment horizontal="center" wrapText="1"/>
    </xf>
    <xf numFmtId="0" fontId="3" fillId="0" borderId="16" xfId="0" applyFont="1" applyBorder="1" applyAlignment="1" applyProtection="1">
      <alignment horizontal="center"/>
    </xf>
    <xf numFmtId="0" fontId="3" fillId="0" borderId="0" xfId="0" applyFont="1" applyBorder="1" applyAlignment="1" applyProtection="1">
      <alignment horizontal="center"/>
    </xf>
    <xf numFmtId="0" fontId="3" fillId="0" borderId="0" xfId="0" applyFont="1" applyFill="1" applyBorder="1" applyAlignment="1" applyProtection="1">
      <alignment horizontal="center"/>
    </xf>
    <xf numFmtId="0" fontId="3" fillId="0" borderId="1" xfId="0" applyFont="1" applyFill="1" applyBorder="1" applyAlignment="1" applyProtection="1">
      <alignment horizontal="center"/>
    </xf>
    <xf numFmtId="0" fontId="3" fillId="0" borderId="1" xfId="0" applyFont="1" applyBorder="1" applyAlignment="1" applyProtection="1">
      <alignment horizontal="center"/>
    </xf>
    <xf numFmtId="0" fontId="0" fillId="3" borderId="2" xfId="0" applyFont="1" applyFill="1" applyBorder="1" applyAlignment="1" applyProtection="1">
      <alignment horizontal="left"/>
      <protection locked="0"/>
    </xf>
  </cellXfs>
  <cellStyles count="3">
    <cellStyle name="Currency" xfId="1" builtinId="4"/>
    <cellStyle name="Normal" xfId="0" builtinId="0"/>
    <cellStyle name="Percent" xfId="2" builtinId="5"/>
  </cellStyles>
  <dxfs count="2">
    <dxf>
      <fill>
        <patternFill>
          <bgColor theme="4" tint="0.79998168889431442"/>
        </patternFill>
      </fill>
    </dxf>
    <dxf>
      <fill>
        <patternFill>
          <bgColor theme="4" tint="0.79998168889431442"/>
        </patternFill>
      </fill>
      <border>
        <bottom style="hair">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4</xdr:col>
      <xdr:colOff>66675</xdr:colOff>
      <xdr:row>5</xdr:row>
      <xdr:rowOff>85725</xdr:rowOff>
    </xdr:from>
    <xdr:ext cx="2139688" cy="185051"/>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6E7D77DE-B716-415E-B7CF-69A85E946D4B}"/>
                </a:ext>
              </a:extLst>
            </xdr:cNvPr>
            <xdr:cNvSpPr txBox="1"/>
          </xdr:nvSpPr>
          <xdr:spPr>
            <a:xfrm>
              <a:off x="2505075" y="847725"/>
              <a:ext cx="2139688" cy="1850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𝐶𝑈𝐶</m:t>
                        </m:r>
                      </m:e>
                      <m:sub>
                        <m:r>
                          <a:rPr lang="en-US" sz="1100" i="1">
                            <a:solidFill>
                              <a:schemeClr val="tx1"/>
                            </a:solidFill>
                            <a:effectLst/>
                            <a:latin typeface="Cambria Math" panose="02040503050406030204" pitchFamily="18" charset="0"/>
                            <a:ea typeface="+mn-ea"/>
                            <a:cs typeface="+mn-cs"/>
                          </a:rPr>
                          <m:t>𝑖</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𝑦</m:t>
                        </m:r>
                      </m:sub>
                    </m:sSub>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𝐶𝑈𝐶</m:t>
                        </m:r>
                      </m:e>
                      <m:sub>
                        <m:r>
                          <a:rPr lang="en-US" sz="1100" i="1">
                            <a:solidFill>
                              <a:schemeClr val="tx1"/>
                            </a:solidFill>
                            <a:effectLst/>
                            <a:latin typeface="Cambria Math" panose="02040503050406030204" pitchFamily="18" charset="0"/>
                            <a:ea typeface="+mn-ea"/>
                            <a:cs typeface="+mn-cs"/>
                          </a:rPr>
                          <m:t>𝑖</m:t>
                        </m:r>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𝑦</m:t>
                            </m:r>
                          </m:e>
                          <m:sub>
                            <m:r>
                              <a:rPr lang="en-US" sz="1100" i="1">
                                <a:solidFill>
                                  <a:schemeClr val="tx1"/>
                                </a:solidFill>
                                <a:effectLst/>
                                <a:latin typeface="Cambria Math" panose="02040503050406030204" pitchFamily="18" charset="0"/>
                                <a:ea typeface="+mn-ea"/>
                                <a:cs typeface="+mn-cs"/>
                              </a:rPr>
                              <m:t>0</m:t>
                            </m:r>
                          </m:sub>
                        </m:sSub>
                      </m:sub>
                    </m:sSub>
                    <m:r>
                      <a:rPr lang="en-US" sz="1100" i="1">
                        <a:solidFill>
                          <a:schemeClr val="tx1"/>
                        </a:solidFill>
                        <a:effectLst/>
                        <a:latin typeface="Cambria Math" panose="02040503050406030204" pitchFamily="18" charset="0"/>
                        <a:ea typeface="+mn-ea"/>
                        <a:cs typeface="+mn-cs"/>
                      </a:rPr>
                      <m:t> ×</m:t>
                    </m:r>
                    <m:sSup>
                      <m:sSupPr>
                        <m:ctrlPr>
                          <a:rPr lang="en-US" sz="1100" b="0" i="1">
                            <a:solidFill>
                              <a:schemeClr val="tx1"/>
                            </a:solidFill>
                            <a:effectLst/>
                            <a:latin typeface="Cambria Math" panose="02040503050406030204" pitchFamily="18" charset="0"/>
                            <a:ea typeface="+mn-ea"/>
                            <a:cs typeface="+mn-cs"/>
                          </a:rPr>
                        </m:ctrlPr>
                      </m:sSupPr>
                      <m:e>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1+</m:t>
                            </m:r>
                            <m:r>
                              <a:rPr lang="en-US" sz="1100" i="1">
                                <a:solidFill>
                                  <a:schemeClr val="tx1"/>
                                </a:solidFill>
                                <a:effectLst/>
                                <a:latin typeface="Cambria Math" panose="02040503050406030204" pitchFamily="18" charset="0"/>
                                <a:ea typeface="+mn-ea"/>
                                <a:cs typeface="+mn-cs"/>
                              </a:rPr>
                              <m:t>𝐶𝐶𝐼</m:t>
                            </m:r>
                          </m:e>
                        </m:d>
                      </m:e>
                      <m:sup>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𝑦</m:t>
                            </m:r>
                          </m:e>
                          <m:sub>
                            <m:r>
                              <a:rPr lang="en-US" sz="1100" i="1">
                                <a:solidFill>
                                  <a:schemeClr val="tx1"/>
                                </a:solidFill>
                                <a:effectLst/>
                                <a:latin typeface="Cambria Math" panose="02040503050406030204" pitchFamily="18" charset="0"/>
                                <a:ea typeface="+mn-ea"/>
                                <a:cs typeface="+mn-cs"/>
                              </a:rPr>
                              <m:t>𝑗</m:t>
                            </m:r>
                          </m:sub>
                        </m:sSub>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𝑦</m:t>
                            </m:r>
                          </m:e>
                          <m:sub>
                            <m:r>
                              <a:rPr lang="en-US" sz="1100" i="1">
                                <a:solidFill>
                                  <a:schemeClr val="tx1"/>
                                </a:solidFill>
                                <a:effectLst/>
                                <a:latin typeface="Cambria Math" panose="02040503050406030204" pitchFamily="18" charset="0"/>
                                <a:ea typeface="+mn-ea"/>
                                <a:cs typeface="+mn-cs"/>
                              </a:rPr>
                              <m:t>0</m:t>
                            </m:r>
                          </m:sub>
                        </m:sSub>
                      </m:sup>
                    </m:sSup>
                  </m:oMath>
                </m:oMathPara>
              </a14:m>
              <a:endParaRPr lang="en-US" sz="1100">
                <a:solidFill>
                  <a:schemeClr val="tx1"/>
                </a:solidFill>
                <a:effectLst/>
                <a:latin typeface="+mn-lt"/>
                <a:ea typeface="+mn-ea"/>
                <a:cs typeface="+mn-cs"/>
              </a:endParaRPr>
            </a:p>
          </xdr:txBody>
        </xdr:sp>
      </mc:Choice>
      <mc:Fallback xmlns="">
        <xdr:sp macro="" textlink="">
          <xdr:nvSpPr>
            <xdr:cNvPr id="4" name="TextBox 3">
              <a:extLst>
                <a:ext uri="{FF2B5EF4-FFF2-40B4-BE49-F238E27FC236}">
                  <a16:creationId xmlns:a16="http://schemas.microsoft.com/office/drawing/2014/main" id="{6E7D77DE-B716-415E-B7CF-69A85E946D4B}"/>
                </a:ext>
              </a:extLst>
            </xdr:cNvPr>
            <xdr:cNvSpPr txBox="1"/>
          </xdr:nvSpPr>
          <xdr:spPr>
            <a:xfrm>
              <a:off x="2505075" y="847725"/>
              <a:ext cx="2139688" cy="1850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Cambria Math" panose="02040503050406030204" pitchFamily="18" charset="0"/>
                  <a:ea typeface="+mn-ea"/>
                  <a:cs typeface="+mn-cs"/>
                </a:rPr>
                <a:t>〖𝐶𝑈𝐶〗_(𝑖,𝑦)=〖𝐶𝑈𝐶〗_(𝑖,𝑦_0 )  ×(1+𝐶𝐶𝐼)</a:t>
              </a:r>
              <a:r>
                <a:rPr lang="en-US" sz="1100" b="0" i="0">
                  <a:solidFill>
                    <a:schemeClr val="tx1"/>
                  </a:solidFill>
                  <a:effectLst/>
                  <a:latin typeface="Cambria Math" panose="02040503050406030204" pitchFamily="18" charset="0"/>
                  <a:ea typeface="+mn-ea"/>
                  <a:cs typeface="+mn-cs"/>
                </a:rPr>
                <a:t>^(</a:t>
              </a:r>
              <a:r>
                <a:rPr lang="en-US" sz="1100" i="0">
                  <a:solidFill>
                    <a:schemeClr val="tx1"/>
                  </a:solidFill>
                  <a:effectLst/>
                  <a:latin typeface="+mn-lt"/>
                  <a:ea typeface="+mn-ea"/>
                  <a:cs typeface="+mn-cs"/>
                </a:rPr>
                <a:t>𝑦_𝑗−𝑦_0</a:t>
              </a:r>
              <a:r>
                <a:rPr lang="en-US" sz="1100" b="0" i="0">
                  <a:solidFill>
                    <a:schemeClr val="tx1"/>
                  </a:solidFill>
                  <a:effectLst/>
                  <a:latin typeface="Cambria Math" panose="02040503050406030204" pitchFamily="18" charset="0"/>
                  <a:ea typeface="+mn-ea"/>
                  <a:cs typeface="+mn-cs"/>
                </a:rPr>
                <a:t> )</a:t>
              </a:r>
              <a:endParaRPr lang="en-US" sz="1100">
                <a:solidFill>
                  <a:schemeClr val="tx1"/>
                </a:solidFill>
                <a:effectLst/>
                <a:latin typeface="+mn-lt"/>
                <a:ea typeface="+mn-ea"/>
                <a:cs typeface="+mn-cs"/>
              </a:endParaRPr>
            </a:p>
          </xdr:txBody>
        </xdr:sp>
      </mc:Fallback>
    </mc:AlternateContent>
    <xdr:clientData/>
  </xdr:oneCellAnchor>
  <xdr:oneCellAnchor>
    <xdr:from>
      <xdr:col>4</xdr:col>
      <xdr:colOff>161925</xdr:colOff>
      <xdr:row>7</xdr:row>
      <xdr:rowOff>9525</xdr:rowOff>
    </xdr:from>
    <xdr:ext cx="3969485" cy="202556"/>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618AD80F-17A8-487C-BDD0-C6B192B32F5E}"/>
                </a:ext>
              </a:extLst>
            </xdr:cNvPr>
            <xdr:cNvSpPr txBox="1"/>
          </xdr:nvSpPr>
          <xdr:spPr>
            <a:xfrm>
              <a:off x="2600325" y="1266825"/>
              <a:ext cx="3969485" cy="202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𝐶𝑈𝐶</m:t>
                        </m:r>
                      </m:e>
                      <m:sub>
                        <m:r>
                          <a:rPr lang="en-US" sz="1100" i="1">
                            <a:solidFill>
                              <a:schemeClr val="tx1"/>
                            </a:solidFill>
                            <a:effectLst/>
                            <a:latin typeface="Cambria Math" panose="02040503050406030204" pitchFamily="18" charset="0"/>
                            <a:ea typeface="+mn-ea"/>
                            <a:cs typeface="+mn-cs"/>
                          </a:rPr>
                          <m:t>𝑖</m:t>
                        </m:r>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𝑦</m:t>
                            </m:r>
                          </m:e>
                          <m:sub>
                            <m:r>
                              <a:rPr lang="en-US" sz="1100" i="1">
                                <a:solidFill>
                                  <a:schemeClr val="tx1"/>
                                </a:solidFill>
                                <a:effectLst/>
                                <a:latin typeface="Cambria Math" panose="02040503050406030204" pitchFamily="18" charset="0"/>
                                <a:ea typeface="+mn-ea"/>
                                <a:cs typeface="+mn-cs"/>
                              </a:rPr>
                              <m:t>𝑗</m:t>
                            </m:r>
                          </m:sub>
                        </m:sSub>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𝑐𝑟𝑎𝑠h</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𝑢𝑛𝑖𝑡</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𝑐𝑜𝑠𝑡</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𝑠𝑒𝑣𝑒𝑟𝑖𝑡𝑦</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𝑙𝑒𝑣𝑒𝑙</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𝑖</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𝑖𝑛</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𝑒𝑣𝑎𝑙𝑢𝑎𝑡𝑖𝑜𝑛</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𝑦𝑒𝑎𝑟</m:t>
                    </m:r>
                    <m:r>
                      <a:rPr lang="en-US" sz="1100" i="1">
                        <a:solidFill>
                          <a:schemeClr val="tx1"/>
                        </a:solidFill>
                        <a:effectLst/>
                        <a:latin typeface="Cambria Math" panose="02040503050406030204" pitchFamily="18" charset="0"/>
                        <a:ea typeface="+mn-ea"/>
                        <a:cs typeface="+mn-cs"/>
                      </a:rPr>
                      <m:t> </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𝑦</m:t>
                        </m:r>
                      </m:e>
                      <m:sub>
                        <m:r>
                          <a:rPr lang="en-US" sz="1100" i="1">
                            <a:solidFill>
                              <a:schemeClr val="tx1"/>
                            </a:solidFill>
                            <a:effectLst/>
                            <a:latin typeface="Cambria Math" panose="02040503050406030204" pitchFamily="18" charset="0"/>
                            <a:ea typeface="+mn-ea"/>
                            <a:cs typeface="+mn-cs"/>
                          </a:rPr>
                          <m:t>𝑗</m:t>
                        </m:r>
                      </m:sub>
                    </m:sSub>
                  </m:oMath>
                </m:oMathPara>
              </a14:m>
              <a:endParaRPr lang="en-US" sz="1100"/>
            </a:p>
          </xdr:txBody>
        </xdr:sp>
      </mc:Choice>
      <mc:Fallback xmlns="">
        <xdr:sp macro="" textlink="">
          <xdr:nvSpPr>
            <xdr:cNvPr id="5" name="TextBox 4">
              <a:extLst>
                <a:ext uri="{FF2B5EF4-FFF2-40B4-BE49-F238E27FC236}">
                  <a16:creationId xmlns:a16="http://schemas.microsoft.com/office/drawing/2014/main" id="{618AD80F-17A8-487C-BDD0-C6B192B32F5E}"/>
                </a:ext>
              </a:extLst>
            </xdr:cNvPr>
            <xdr:cNvSpPr txBox="1"/>
          </xdr:nvSpPr>
          <xdr:spPr>
            <a:xfrm>
              <a:off x="2600325" y="1266825"/>
              <a:ext cx="3969485" cy="202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solidFill>
                    <a:schemeClr val="tx1"/>
                  </a:solidFill>
                  <a:effectLst/>
                  <a:latin typeface="+mn-lt"/>
                  <a:ea typeface="+mn-ea"/>
                  <a:cs typeface="+mn-cs"/>
                </a:rPr>
                <a:t>〖𝐶𝑈𝐶〗_(𝑖,𝑦_𝑗 )=𝑐𝑟𝑎𝑠ℎ 𝑢𝑛𝑖𝑡 𝑐𝑜𝑠𝑡;𝑠𝑒𝑣𝑒𝑟𝑖𝑡𝑦 𝑙𝑒𝑣𝑒𝑙 𝑖, 𝑖𝑛 𝑒𝑣𝑎𝑙𝑢𝑎𝑡𝑖𝑜𝑛 𝑦𝑒𝑎𝑟 𝑦_𝑗</a:t>
              </a:r>
              <a:endParaRPr lang="en-US" sz="1100"/>
            </a:p>
          </xdr:txBody>
        </xdr:sp>
      </mc:Fallback>
    </mc:AlternateContent>
    <xdr:clientData/>
  </xdr:oneCellAnchor>
  <xdr:oneCellAnchor>
    <xdr:from>
      <xdr:col>4</xdr:col>
      <xdr:colOff>200025</xdr:colOff>
      <xdr:row>8</xdr:row>
      <xdr:rowOff>38100</xdr:rowOff>
    </xdr:from>
    <xdr:ext cx="1481431" cy="172227"/>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5A1424B0-4AE0-454F-9F17-B58408B60F53}"/>
                </a:ext>
              </a:extLst>
            </xdr:cNvPr>
            <xdr:cNvSpPr txBox="1"/>
          </xdr:nvSpPr>
          <xdr:spPr>
            <a:xfrm>
              <a:off x="2638425" y="1485900"/>
              <a:ext cx="1481431"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𝐶𝐶𝐼</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𝑐𝑟𝑎𝑠h</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𝑐𝑜𝑠𝑡</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𝑖𝑛𝑑𝑒𝑥</m:t>
                    </m:r>
                  </m:oMath>
                </m:oMathPara>
              </a14:m>
              <a:endParaRPr lang="en-US" sz="1100">
                <a:solidFill>
                  <a:schemeClr val="tx1"/>
                </a:solidFill>
                <a:effectLst/>
                <a:latin typeface="+mn-lt"/>
                <a:ea typeface="+mn-ea"/>
                <a:cs typeface="+mn-cs"/>
              </a:endParaRPr>
            </a:p>
          </xdr:txBody>
        </xdr:sp>
      </mc:Choice>
      <mc:Fallback xmlns="">
        <xdr:sp macro="" textlink="">
          <xdr:nvSpPr>
            <xdr:cNvPr id="6" name="TextBox 5">
              <a:extLst>
                <a:ext uri="{FF2B5EF4-FFF2-40B4-BE49-F238E27FC236}">
                  <a16:creationId xmlns:a16="http://schemas.microsoft.com/office/drawing/2014/main" id="{5A1424B0-4AE0-454F-9F17-B58408B60F53}"/>
                </a:ext>
              </a:extLst>
            </xdr:cNvPr>
            <xdr:cNvSpPr txBox="1"/>
          </xdr:nvSpPr>
          <xdr:spPr>
            <a:xfrm>
              <a:off x="2638425" y="1485900"/>
              <a:ext cx="1481431"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𝐶𝐶𝐼=𝑐𝑟𝑎𝑠ℎ 𝑐𝑜𝑠𝑡 𝑖𝑛𝑑𝑒𝑥</a:t>
              </a:r>
              <a:endParaRPr lang="en-US" sz="1100">
                <a:solidFill>
                  <a:schemeClr val="tx1"/>
                </a:solidFill>
                <a:effectLst/>
                <a:latin typeface="+mn-lt"/>
                <a:ea typeface="+mn-ea"/>
                <a:cs typeface="+mn-cs"/>
              </a:endParaRPr>
            </a:p>
          </xdr:txBody>
        </xdr:sp>
      </mc:Fallback>
    </mc:AlternateContent>
    <xdr:clientData/>
  </xdr:oneCellAnchor>
  <xdr:oneCellAnchor>
    <xdr:from>
      <xdr:col>4</xdr:col>
      <xdr:colOff>209550</xdr:colOff>
      <xdr:row>9</xdr:row>
      <xdr:rowOff>19050</xdr:rowOff>
    </xdr:from>
    <xdr:ext cx="1920205" cy="172227"/>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BA53F23C-485B-40AC-87BE-8EFBA2AAF38E}"/>
                </a:ext>
              </a:extLst>
            </xdr:cNvPr>
            <xdr:cNvSpPr txBox="1"/>
          </xdr:nvSpPr>
          <xdr:spPr>
            <a:xfrm>
              <a:off x="2647950" y="1657350"/>
              <a:ext cx="192020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𝑖</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𝑠𝑒𝑣𝑒𝑟𝑖𝑡𝑦</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𝑙𝑒𝑣𝑒𝑙𝑠</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𝐾</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𝐴</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𝐵</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𝐶</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𝑂</m:t>
                    </m:r>
                  </m:oMath>
                </m:oMathPara>
              </a14:m>
              <a:endParaRPr lang="en-US" sz="1100">
                <a:solidFill>
                  <a:schemeClr val="tx1"/>
                </a:solidFill>
                <a:effectLst/>
                <a:latin typeface="+mn-lt"/>
                <a:ea typeface="+mn-ea"/>
                <a:cs typeface="+mn-cs"/>
              </a:endParaRPr>
            </a:p>
          </xdr:txBody>
        </xdr:sp>
      </mc:Choice>
      <mc:Fallback xmlns="">
        <xdr:sp macro="" textlink="">
          <xdr:nvSpPr>
            <xdr:cNvPr id="7" name="TextBox 6">
              <a:extLst>
                <a:ext uri="{FF2B5EF4-FFF2-40B4-BE49-F238E27FC236}">
                  <a16:creationId xmlns:a16="http://schemas.microsoft.com/office/drawing/2014/main" id="{BA53F23C-485B-40AC-87BE-8EFBA2AAF38E}"/>
                </a:ext>
              </a:extLst>
            </xdr:cNvPr>
            <xdr:cNvSpPr txBox="1"/>
          </xdr:nvSpPr>
          <xdr:spPr>
            <a:xfrm>
              <a:off x="2647950" y="1657350"/>
              <a:ext cx="192020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𝑖=𝑠𝑒𝑣𝑒𝑟𝑖𝑡𝑦 𝑙𝑒𝑣𝑒𝑙𝑠 𝐾, 𝐴, 𝐵, 𝐶, 𝑂</a:t>
              </a:r>
              <a:endParaRPr lang="en-US" sz="1100">
                <a:solidFill>
                  <a:schemeClr val="tx1"/>
                </a:solidFill>
                <a:effectLst/>
                <a:latin typeface="+mn-lt"/>
                <a:ea typeface="+mn-ea"/>
                <a:cs typeface="+mn-cs"/>
              </a:endParaRPr>
            </a:p>
          </xdr:txBody>
        </xdr:sp>
      </mc:Fallback>
    </mc:AlternateContent>
    <xdr:clientData/>
  </xdr:oneCellAnchor>
  <xdr:oneCellAnchor>
    <xdr:from>
      <xdr:col>4</xdr:col>
      <xdr:colOff>152400</xdr:colOff>
      <xdr:row>12</xdr:row>
      <xdr:rowOff>47625</xdr:rowOff>
    </xdr:from>
    <xdr:ext cx="1419941" cy="202556"/>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DEC19651-0105-441D-9FAB-E78AD8B8549C}"/>
                </a:ext>
              </a:extLst>
            </xdr:cNvPr>
            <xdr:cNvSpPr txBox="1"/>
          </xdr:nvSpPr>
          <xdr:spPr>
            <a:xfrm>
              <a:off x="2590800" y="2257425"/>
              <a:ext cx="1419941" cy="202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𝐶𝐶</m:t>
                        </m:r>
                      </m:e>
                      <m:sub>
                        <m:r>
                          <a:rPr lang="en-US" sz="1100" i="1">
                            <a:solidFill>
                              <a:schemeClr val="tx1"/>
                            </a:solidFill>
                            <a:effectLst/>
                            <a:latin typeface="Cambria Math" panose="02040503050406030204" pitchFamily="18" charset="0"/>
                            <a:ea typeface="+mn-ea"/>
                            <a:cs typeface="+mn-cs"/>
                          </a:rPr>
                          <m:t>𝑖</m:t>
                        </m:r>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𝑦</m:t>
                            </m:r>
                          </m:e>
                          <m:sub>
                            <m:r>
                              <a:rPr lang="en-US" sz="1100" i="1">
                                <a:solidFill>
                                  <a:schemeClr val="tx1"/>
                                </a:solidFill>
                                <a:effectLst/>
                                <a:latin typeface="Cambria Math" panose="02040503050406030204" pitchFamily="18" charset="0"/>
                                <a:ea typeface="+mn-ea"/>
                                <a:cs typeface="+mn-cs"/>
                              </a:rPr>
                              <m:t>𝑗</m:t>
                            </m:r>
                          </m:sub>
                        </m:sSub>
                      </m:sub>
                    </m:sSub>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𝑁</m:t>
                        </m:r>
                      </m:e>
                      <m:sub>
                        <m:r>
                          <a:rPr lang="en-US" sz="1100" i="1">
                            <a:solidFill>
                              <a:schemeClr val="tx1"/>
                            </a:solidFill>
                            <a:effectLst/>
                            <a:latin typeface="Cambria Math" panose="02040503050406030204" pitchFamily="18" charset="0"/>
                            <a:ea typeface="+mn-ea"/>
                            <a:cs typeface="+mn-cs"/>
                          </a:rPr>
                          <m:t>𝑖</m:t>
                        </m:r>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𝑦</m:t>
                            </m:r>
                          </m:e>
                          <m:sub>
                            <m:r>
                              <a:rPr lang="en-US" sz="1100" i="1">
                                <a:solidFill>
                                  <a:schemeClr val="tx1"/>
                                </a:solidFill>
                                <a:effectLst/>
                                <a:latin typeface="Cambria Math" panose="02040503050406030204" pitchFamily="18" charset="0"/>
                                <a:ea typeface="+mn-ea"/>
                                <a:cs typeface="+mn-cs"/>
                              </a:rPr>
                              <m:t>𝑗</m:t>
                            </m:r>
                          </m:sub>
                        </m:sSub>
                      </m:sub>
                    </m:sSub>
                    <m:r>
                      <a:rPr lang="en-US" sz="1100" i="1">
                        <a:solidFill>
                          <a:schemeClr val="tx1"/>
                        </a:solidFill>
                        <a:effectLst/>
                        <a:latin typeface="Cambria Math" panose="02040503050406030204" pitchFamily="18" charset="0"/>
                        <a:ea typeface="+mn-ea"/>
                        <a:cs typeface="+mn-cs"/>
                      </a:rPr>
                      <m:t> × </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𝐶𝑈𝐶</m:t>
                        </m:r>
                      </m:e>
                      <m:sub>
                        <m:r>
                          <a:rPr lang="en-US" sz="1100" i="1">
                            <a:solidFill>
                              <a:schemeClr val="tx1"/>
                            </a:solidFill>
                            <a:effectLst/>
                            <a:latin typeface="Cambria Math" panose="02040503050406030204" pitchFamily="18" charset="0"/>
                            <a:ea typeface="+mn-ea"/>
                            <a:cs typeface="+mn-cs"/>
                          </a:rPr>
                          <m:t>𝑖</m:t>
                        </m:r>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𝑦</m:t>
                            </m:r>
                          </m:e>
                          <m:sub>
                            <m:r>
                              <a:rPr lang="en-US" sz="1100" i="1">
                                <a:solidFill>
                                  <a:schemeClr val="tx1"/>
                                </a:solidFill>
                                <a:effectLst/>
                                <a:latin typeface="Cambria Math" panose="02040503050406030204" pitchFamily="18" charset="0"/>
                                <a:ea typeface="+mn-ea"/>
                                <a:cs typeface="+mn-cs"/>
                              </a:rPr>
                              <m:t>𝑗</m:t>
                            </m:r>
                          </m:sub>
                        </m:sSub>
                      </m:sub>
                    </m:sSub>
                  </m:oMath>
                </m:oMathPara>
              </a14:m>
              <a:endParaRPr lang="en-US" sz="1100">
                <a:solidFill>
                  <a:schemeClr val="tx1"/>
                </a:solidFill>
                <a:effectLst/>
                <a:latin typeface="+mn-lt"/>
                <a:ea typeface="+mn-ea"/>
                <a:cs typeface="+mn-cs"/>
              </a:endParaRPr>
            </a:p>
          </xdr:txBody>
        </xdr:sp>
      </mc:Choice>
      <mc:Fallback xmlns="">
        <xdr:sp macro="" textlink="">
          <xdr:nvSpPr>
            <xdr:cNvPr id="8" name="TextBox 7">
              <a:extLst>
                <a:ext uri="{FF2B5EF4-FFF2-40B4-BE49-F238E27FC236}">
                  <a16:creationId xmlns:a16="http://schemas.microsoft.com/office/drawing/2014/main" id="{DEC19651-0105-441D-9FAB-E78AD8B8549C}"/>
                </a:ext>
              </a:extLst>
            </xdr:cNvPr>
            <xdr:cNvSpPr txBox="1"/>
          </xdr:nvSpPr>
          <xdr:spPr>
            <a:xfrm>
              <a:off x="2590800" y="2257425"/>
              <a:ext cx="1419941" cy="202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〖𝐶𝐶〗_(𝑖,𝑦_𝑗 )=𝑁_(𝑖,𝑦_𝑗 )  × 〖𝐶𝑈𝐶〗_(𝑖,𝑦_𝑗 )</a:t>
              </a:r>
              <a:endParaRPr lang="en-US" sz="1100">
                <a:solidFill>
                  <a:schemeClr val="tx1"/>
                </a:solidFill>
                <a:effectLst/>
                <a:latin typeface="+mn-lt"/>
                <a:ea typeface="+mn-ea"/>
                <a:cs typeface="+mn-cs"/>
              </a:endParaRPr>
            </a:p>
          </xdr:txBody>
        </xdr:sp>
      </mc:Fallback>
    </mc:AlternateContent>
    <xdr:clientData/>
  </xdr:oneCellAnchor>
  <xdr:oneCellAnchor>
    <xdr:from>
      <xdr:col>4</xdr:col>
      <xdr:colOff>76200</xdr:colOff>
      <xdr:row>13</xdr:row>
      <xdr:rowOff>180975</xdr:rowOff>
    </xdr:from>
    <xdr:ext cx="4057200" cy="202556"/>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080CA8D6-A299-4792-B862-4D0267D73F32}"/>
                </a:ext>
              </a:extLst>
            </xdr:cNvPr>
            <xdr:cNvSpPr txBox="1"/>
          </xdr:nvSpPr>
          <xdr:spPr>
            <a:xfrm>
              <a:off x="2514600" y="2581275"/>
              <a:ext cx="4057200" cy="202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𝐶𝐶</m:t>
                        </m:r>
                      </m:e>
                      <m:sub>
                        <m:r>
                          <a:rPr lang="en-US" sz="1100" i="1">
                            <a:solidFill>
                              <a:schemeClr val="tx1"/>
                            </a:solidFill>
                            <a:effectLst/>
                            <a:latin typeface="Cambria Math" panose="02040503050406030204" pitchFamily="18" charset="0"/>
                            <a:ea typeface="+mn-ea"/>
                            <a:cs typeface="+mn-cs"/>
                          </a:rPr>
                          <m:t>𝑖</m:t>
                        </m:r>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𝑦</m:t>
                            </m:r>
                          </m:e>
                          <m:sub>
                            <m:r>
                              <a:rPr lang="en-US" sz="1100" i="1">
                                <a:solidFill>
                                  <a:schemeClr val="tx1"/>
                                </a:solidFill>
                                <a:effectLst/>
                                <a:latin typeface="Cambria Math" panose="02040503050406030204" pitchFamily="18" charset="0"/>
                                <a:ea typeface="+mn-ea"/>
                                <a:cs typeface="+mn-cs"/>
                              </a:rPr>
                              <m:t>𝑗</m:t>
                            </m:r>
                          </m:sub>
                        </m:sSub>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𝑐𝑜𝑠𝑡</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𝑜𝑓</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𝑐𝑟𝑎𝑠h𝑒𝑠</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𝑜𝑓</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𝑠𝑒𝑣𝑒𝑟𝑖𝑡𝑦</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𝑙𝑒𝑣𝑒𝑙</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𝑖</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𝑖𝑛</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𝑒𝑣𝑎𝑙𝑢𝑎𝑡𝑖𝑜𝑛</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𝑦𝑒𝑎𝑟</m:t>
                    </m:r>
                    <m:r>
                      <a:rPr lang="en-US" sz="1100" i="1">
                        <a:solidFill>
                          <a:schemeClr val="tx1"/>
                        </a:solidFill>
                        <a:effectLst/>
                        <a:latin typeface="Cambria Math" panose="02040503050406030204" pitchFamily="18" charset="0"/>
                        <a:ea typeface="+mn-ea"/>
                        <a:cs typeface="+mn-cs"/>
                      </a:rPr>
                      <m:t> </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𝑦</m:t>
                        </m:r>
                      </m:e>
                      <m:sub>
                        <m:r>
                          <a:rPr lang="en-US" sz="1100" i="1">
                            <a:solidFill>
                              <a:schemeClr val="tx1"/>
                            </a:solidFill>
                            <a:effectLst/>
                            <a:latin typeface="Cambria Math" panose="02040503050406030204" pitchFamily="18" charset="0"/>
                            <a:ea typeface="+mn-ea"/>
                            <a:cs typeface="+mn-cs"/>
                          </a:rPr>
                          <m:t>𝑗</m:t>
                        </m:r>
                      </m:sub>
                    </m:sSub>
                  </m:oMath>
                </m:oMathPara>
              </a14:m>
              <a:endParaRPr lang="en-US" sz="1100">
                <a:solidFill>
                  <a:schemeClr val="tx1"/>
                </a:solidFill>
                <a:effectLst/>
                <a:latin typeface="+mn-lt"/>
                <a:ea typeface="+mn-ea"/>
                <a:cs typeface="+mn-cs"/>
              </a:endParaRPr>
            </a:p>
          </xdr:txBody>
        </xdr:sp>
      </mc:Choice>
      <mc:Fallback xmlns="">
        <xdr:sp macro="" textlink="">
          <xdr:nvSpPr>
            <xdr:cNvPr id="9" name="TextBox 8">
              <a:extLst>
                <a:ext uri="{FF2B5EF4-FFF2-40B4-BE49-F238E27FC236}">
                  <a16:creationId xmlns:a16="http://schemas.microsoft.com/office/drawing/2014/main" id="{080CA8D6-A299-4792-B862-4D0267D73F32}"/>
                </a:ext>
              </a:extLst>
            </xdr:cNvPr>
            <xdr:cNvSpPr txBox="1"/>
          </xdr:nvSpPr>
          <xdr:spPr>
            <a:xfrm>
              <a:off x="2514600" y="2581275"/>
              <a:ext cx="4057200" cy="202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〖𝐶𝐶〗_(𝑖,𝑦_𝑗 )=𝑐𝑜𝑠𝑡 𝑜𝑓 𝑐𝑟𝑎𝑠ℎ𝑒𝑠 𝑜𝑓 𝑠𝑒𝑣𝑒𝑟𝑖𝑡𝑦 𝑙𝑒𝑣𝑒𝑙 𝑖, 𝑖𝑛 𝑒𝑣𝑎𝑙𝑢𝑎𝑡𝑖𝑜𝑛 𝑦𝑒𝑎𝑟 𝑦_𝑗</a:t>
              </a:r>
              <a:endParaRPr lang="en-US" sz="1100">
                <a:solidFill>
                  <a:schemeClr val="tx1"/>
                </a:solidFill>
                <a:effectLst/>
                <a:latin typeface="+mn-lt"/>
                <a:ea typeface="+mn-ea"/>
                <a:cs typeface="+mn-cs"/>
              </a:endParaRPr>
            </a:p>
          </xdr:txBody>
        </xdr:sp>
      </mc:Fallback>
    </mc:AlternateContent>
    <xdr:clientData/>
  </xdr:oneCellAnchor>
  <xdr:oneCellAnchor>
    <xdr:from>
      <xdr:col>4</xdr:col>
      <xdr:colOff>85725</xdr:colOff>
      <xdr:row>15</xdr:row>
      <xdr:rowOff>9525</xdr:rowOff>
    </xdr:from>
    <xdr:ext cx="4712316" cy="202556"/>
    <mc:AlternateContent xmlns:mc="http://schemas.openxmlformats.org/markup-compatibility/2006" xmlns:a14="http://schemas.microsoft.com/office/drawing/2010/main">
      <mc:Choice Requires="a14">
        <xdr:sp macro="" textlink="">
          <xdr:nvSpPr>
            <xdr:cNvPr id="10" name="TextBox 9">
              <a:extLst>
                <a:ext uri="{FF2B5EF4-FFF2-40B4-BE49-F238E27FC236}">
                  <a16:creationId xmlns:a16="http://schemas.microsoft.com/office/drawing/2014/main" id="{AFD0B6CF-E8BE-45A2-9279-4C04442C6430}"/>
                </a:ext>
              </a:extLst>
            </xdr:cNvPr>
            <xdr:cNvSpPr txBox="1"/>
          </xdr:nvSpPr>
          <xdr:spPr>
            <a:xfrm>
              <a:off x="2524125" y="2790825"/>
              <a:ext cx="4712316" cy="202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𝑁</m:t>
                        </m:r>
                      </m:e>
                      <m:sub>
                        <m:r>
                          <a:rPr lang="en-US" sz="1100" i="1">
                            <a:solidFill>
                              <a:schemeClr val="tx1"/>
                            </a:solidFill>
                            <a:effectLst/>
                            <a:latin typeface="Cambria Math" panose="02040503050406030204" pitchFamily="18" charset="0"/>
                            <a:ea typeface="+mn-ea"/>
                            <a:cs typeface="+mn-cs"/>
                          </a:rPr>
                          <m:t>𝑖</m:t>
                        </m:r>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𝑦</m:t>
                            </m:r>
                          </m:e>
                          <m:sub>
                            <m:r>
                              <a:rPr lang="en-US" sz="1100" i="1">
                                <a:solidFill>
                                  <a:schemeClr val="tx1"/>
                                </a:solidFill>
                                <a:effectLst/>
                                <a:latin typeface="Cambria Math" panose="02040503050406030204" pitchFamily="18" charset="0"/>
                                <a:ea typeface="+mn-ea"/>
                                <a:cs typeface="+mn-cs"/>
                              </a:rPr>
                              <m:t>𝑗</m:t>
                            </m:r>
                          </m:sub>
                        </m:sSub>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𝑛𝑢𝑚𝑏𝑒𝑟</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𝑜𝑓</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𝑝𝑟𝑒𝑑𝑖𝑐𝑡𝑒𝑑</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𝑐𝑟𝑎𝑠h𝑒𝑠</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𝑠𝑒𝑣𝑒𝑟𝑖𝑡𝑦</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𝑙𝑒𝑣𝑒𝑙</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𝑖</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𝑖𝑛</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𝑒𝑣𝑎𝑙𝑢𝑎𝑡𝑖𝑜𝑛</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𝑦𝑒𝑎𝑟</m:t>
                    </m:r>
                    <m:r>
                      <a:rPr lang="en-US" sz="1100" i="1">
                        <a:solidFill>
                          <a:schemeClr val="tx1"/>
                        </a:solidFill>
                        <a:effectLst/>
                        <a:latin typeface="Cambria Math" panose="02040503050406030204" pitchFamily="18" charset="0"/>
                        <a:ea typeface="+mn-ea"/>
                        <a:cs typeface="+mn-cs"/>
                      </a:rPr>
                      <m:t> </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𝑦</m:t>
                        </m:r>
                      </m:e>
                      <m:sub>
                        <m:r>
                          <a:rPr lang="en-US" sz="1100" i="1">
                            <a:solidFill>
                              <a:schemeClr val="tx1"/>
                            </a:solidFill>
                            <a:effectLst/>
                            <a:latin typeface="Cambria Math" panose="02040503050406030204" pitchFamily="18" charset="0"/>
                            <a:ea typeface="+mn-ea"/>
                            <a:cs typeface="+mn-cs"/>
                          </a:rPr>
                          <m:t>𝑗</m:t>
                        </m:r>
                      </m:sub>
                    </m:sSub>
                  </m:oMath>
                </m:oMathPara>
              </a14:m>
              <a:endParaRPr lang="en-US" sz="1100">
                <a:solidFill>
                  <a:schemeClr val="tx1"/>
                </a:solidFill>
                <a:effectLst/>
                <a:latin typeface="+mn-lt"/>
                <a:ea typeface="+mn-ea"/>
                <a:cs typeface="+mn-cs"/>
              </a:endParaRPr>
            </a:p>
          </xdr:txBody>
        </xdr:sp>
      </mc:Choice>
      <mc:Fallback xmlns="">
        <xdr:sp macro="" textlink="">
          <xdr:nvSpPr>
            <xdr:cNvPr id="10" name="TextBox 9">
              <a:extLst>
                <a:ext uri="{FF2B5EF4-FFF2-40B4-BE49-F238E27FC236}">
                  <a16:creationId xmlns:a16="http://schemas.microsoft.com/office/drawing/2014/main" id="{AFD0B6CF-E8BE-45A2-9279-4C04442C6430}"/>
                </a:ext>
              </a:extLst>
            </xdr:cNvPr>
            <xdr:cNvSpPr txBox="1"/>
          </xdr:nvSpPr>
          <xdr:spPr>
            <a:xfrm>
              <a:off x="2524125" y="2790825"/>
              <a:ext cx="4712316" cy="202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𝑁_(𝑖,𝑦_𝑗 )=𝑛𝑢𝑚𝑏𝑒𝑟 𝑜𝑓 𝑝𝑟𝑒𝑑𝑖𝑐𝑡𝑒𝑑 𝑐𝑟𝑎𝑠ℎ𝑒𝑠;𝑠𝑒𝑣𝑒𝑟𝑖𝑡𝑦 𝑙𝑒𝑣𝑒𝑙 𝑖, 𝑖𝑛 𝑒𝑣𝑎𝑙𝑢𝑎𝑡𝑖𝑜𝑛 𝑦𝑒𝑎𝑟 𝑦_𝑗</a:t>
              </a:r>
              <a:endParaRPr lang="en-US" sz="1100">
                <a:solidFill>
                  <a:schemeClr val="tx1"/>
                </a:solidFill>
                <a:effectLst/>
                <a:latin typeface="+mn-lt"/>
                <a:ea typeface="+mn-ea"/>
                <a:cs typeface="+mn-cs"/>
              </a:endParaRPr>
            </a:p>
          </xdr:txBody>
        </xdr:sp>
      </mc:Fallback>
    </mc:AlternateContent>
    <xdr:clientData/>
  </xdr:oneCellAnchor>
  <xdr:oneCellAnchor>
    <xdr:from>
      <xdr:col>4</xdr:col>
      <xdr:colOff>257175</xdr:colOff>
      <xdr:row>18</xdr:row>
      <xdr:rowOff>38100</xdr:rowOff>
    </xdr:from>
    <xdr:ext cx="1459566" cy="423706"/>
    <mc:AlternateContent xmlns:mc="http://schemas.openxmlformats.org/markup-compatibility/2006" xmlns:a14="http://schemas.microsoft.com/office/drawing/2010/main">
      <mc:Choice Requires="a14">
        <xdr:sp macro="" textlink="">
          <xdr:nvSpPr>
            <xdr:cNvPr id="11" name="TextBox 10">
              <a:extLst>
                <a:ext uri="{FF2B5EF4-FFF2-40B4-BE49-F238E27FC236}">
                  <a16:creationId xmlns:a16="http://schemas.microsoft.com/office/drawing/2014/main" id="{261E1060-7233-49A4-8A83-AF6E558149E3}"/>
                </a:ext>
              </a:extLst>
            </xdr:cNvPr>
            <xdr:cNvSpPr txBox="1"/>
          </xdr:nvSpPr>
          <xdr:spPr>
            <a:xfrm>
              <a:off x="2695575" y="3390900"/>
              <a:ext cx="1459566" cy="4237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𝐶𝐶</m:t>
                        </m:r>
                      </m:e>
                      <m:sub>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𝑦</m:t>
                            </m:r>
                          </m:e>
                          <m:sub>
                            <m:r>
                              <a:rPr lang="en-US" sz="1100" i="1">
                                <a:solidFill>
                                  <a:schemeClr val="tx1"/>
                                </a:solidFill>
                                <a:effectLst/>
                                <a:latin typeface="Cambria Math" panose="02040503050406030204" pitchFamily="18" charset="0"/>
                                <a:ea typeface="+mn-ea"/>
                                <a:cs typeface="+mn-cs"/>
                              </a:rPr>
                              <m:t>𝑗</m:t>
                            </m:r>
                          </m:sub>
                        </m:sSub>
                      </m:sub>
                    </m:sSub>
                    <m:r>
                      <a:rPr lang="en-US" sz="1100" i="1">
                        <a:solidFill>
                          <a:schemeClr val="tx1"/>
                        </a:solidFill>
                        <a:effectLst/>
                        <a:latin typeface="Cambria Math" panose="02040503050406030204" pitchFamily="18" charset="0"/>
                        <a:ea typeface="+mn-ea"/>
                        <a:cs typeface="+mn-cs"/>
                      </a:rPr>
                      <m:t>=</m:t>
                    </m:r>
                    <m:nary>
                      <m:naryPr>
                        <m:chr m:val="∑"/>
                        <m:limLoc m:val="undOvr"/>
                        <m:supHide m:val="on"/>
                        <m:ctrlPr>
                          <a:rPr lang="en-US" sz="1100" i="1">
                            <a:solidFill>
                              <a:schemeClr val="tx1"/>
                            </a:solidFill>
                            <a:effectLst/>
                            <a:latin typeface="Cambria Math" panose="02040503050406030204" pitchFamily="18" charset="0"/>
                            <a:ea typeface="+mn-ea"/>
                            <a:cs typeface="+mn-cs"/>
                          </a:rPr>
                        </m:ctrlPr>
                      </m:naryPr>
                      <m:sub>
                        <m:r>
                          <a:rPr lang="en-US" sz="1100" i="1">
                            <a:solidFill>
                              <a:schemeClr val="tx1"/>
                            </a:solidFill>
                            <a:effectLst/>
                            <a:latin typeface="Cambria Math" panose="02040503050406030204" pitchFamily="18" charset="0"/>
                            <a:ea typeface="+mn-ea"/>
                            <a:cs typeface="+mn-cs"/>
                          </a:rPr>
                          <m:t>𝑖</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𝐾</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𝐵</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𝐶</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𝑂</m:t>
                        </m:r>
                      </m:sub>
                      <m:sup/>
                      <m:e>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𝐶𝑈𝐶</m:t>
                            </m:r>
                          </m:e>
                          <m:sub>
                            <m:r>
                              <a:rPr lang="en-US" sz="1100" i="1">
                                <a:solidFill>
                                  <a:schemeClr val="tx1"/>
                                </a:solidFill>
                                <a:effectLst/>
                                <a:latin typeface="Cambria Math" panose="02040503050406030204" pitchFamily="18" charset="0"/>
                                <a:ea typeface="+mn-ea"/>
                                <a:cs typeface="+mn-cs"/>
                              </a:rPr>
                              <m:t>𝑖</m:t>
                            </m:r>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𝑦</m:t>
                                </m:r>
                              </m:e>
                              <m:sub>
                                <m:r>
                                  <a:rPr lang="en-US" sz="1100" i="1">
                                    <a:solidFill>
                                      <a:schemeClr val="tx1"/>
                                    </a:solidFill>
                                    <a:effectLst/>
                                    <a:latin typeface="Cambria Math" panose="02040503050406030204" pitchFamily="18" charset="0"/>
                                    <a:ea typeface="+mn-ea"/>
                                    <a:cs typeface="+mn-cs"/>
                                  </a:rPr>
                                  <m:t>𝑗</m:t>
                                </m:r>
                              </m:sub>
                            </m:sSub>
                          </m:sub>
                        </m:sSub>
                      </m:e>
                    </m:nary>
                  </m:oMath>
                </m:oMathPara>
              </a14:m>
              <a:endParaRPr lang="en-US" sz="1100">
                <a:solidFill>
                  <a:schemeClr val="tx1"/>
                </a:solidFill>
                <a:effectLst/>
                <a:latin typeface="+mn-lt"/>
                <a:ea typeface="+mn-ea"/>
                <a:cs typeface="+mn-cs"/>
              </a:endParaRPr>
            </a:p>
          </xdr:txBody>
        </xdr:sp>
      </mc:Choice>
      <mc:Fallback xmlns="">
        <xdr:sp macro="" textlink="">
          <xdr:nvSpPr>
            <xdr:cNvPr id="11" name="TextBox 10">
              <a:extLst>
                <a:ext uri="{FF2B5EF4-FFF2-40B4-BE49-F238E27FC236}">
                  <a16:creationId xmlns:a16="http://schemas.microsoft.com/office/drawing/2014/main" id="{261E1060-7233-49A4-8A83-AF6E558149E3}"/>
                </a:ext>
              </a:extLst>
            </xdr:cNvPr>
            <xdr:cNvSpPr txBox="1"/>
          </xdr:nvSpPr>
          <xdr:spPr>
            <a:xfrm>
              <a:off x="2695575" y="3390900"/>
              <a:ext cx="1459566" cy="4237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〖𝐶𝐶〗_(𝑦_𝑗 )=∑1_(𝑖=𝐾,𝐴,𝐵,𝐶,𝑂)▒〖𝐶𝑈𝐶〗_(𝑖,𝑦_𝑗 ) </a:t>
              </a:r>
              <a:endParaRPr lang="en-US" sz="1100">
                <a:solidFill>
                  <a:schemeClr val="tx1"/>
                </a:solidFill>
                <a:effectLst/>
                <a:latin typeface="+mn-lt"/>
                <a:ea typeface="+mn-ea"/>
                <a:cs typeface="+mn-cs"/>
              </a:endParaRPr>
            </a:p>
          </xdr:txBody>
        </xdr:sp>
      </mc:Fallback>
    </mc:AlternateContent>
    <xdr:clientData/>
  </xdr:oneCellAnchor>
  <xdr:oneCellAnchor>
    <xdr:from>
      <xdr:col>4</xdr:col>
      <xdr:colOff>38100</xdr:colOff>
      <xdr:row>20</xdr:row>
      <xdr:rowOff>0</xdr:rowOff>
    </xdr:from>
    <xdr:ext cx="3958520" cy="375103"/>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DAE42011-4D1F-4687-9FCB-7209A839D86B}"/>
                </a:ext>
              </a:extLst>
            </xdr:cNvPr>
            <xdr:cNvSpPr txBox="1"/>
          </xdr:nvSpPr>
          <xdr:spPr>
            <a:xfrm>
              <a:off x="1133475" y="5591175"/>
              <a:ext cx="3958520" cy="3751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𝐶𝐶</m:t>
                        </m:r>
                      </m:e>
                      <m:sub>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𝑦</m:t>
                            </m:r>
                          </m:e>
                          <m:sub>
                            <m:r>
                              <a:rPr lang="en-US" sz="1100" i="1">
                                <a:solidFill>
                                  <a:schemeClr val="tx1"/>
                                </a:solidFill>
                                <a:effectLst/>
                                <a:latin typeface="Cambria Math" panose="02040503050406030204" pitchFamily="18" charset="0"/>
                                <a:ea typeface="+mn-ea"/>
                                <a:cs typeface="+mn-cs"/>
                              </a:rPr>
                              <m:t>𝑗</m:t>
                            </m:r>
                          </m:sub>
                        </m:sSub>
                      </m:sub>
                    </m:sSub>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𝑠𝑢𝑚</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𝑜𝑓</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𝑠𝑜𝑐𝑖𝑒𝑡𝑎𝑙</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𝑐𝑟𝑎𝑠h</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𝑐𝑜𝑠𝑡𝑠</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𝑓𝑜𝑟</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𝑒𝑣𝑎𝑙𝑢𝑎𝑡𝑖𝑜𝑛</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𝑖𝑛</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𝑦𝑒𝑎𝑟</m:t>
                    </m:r>
                    <m:r>
                      <a:rPr lang="en-US" sz="1100" i="1">
                        <a:solidFill>
                          <a:schemeClr val="tx1"/>
                        </a:solidFill>
                        <a:effectLst/>
                        <a:latin typeface="Cambria Math" panose="02040503050406030204" pitchFamily="18" charset="0"/>
                        <a:ea typeface="+mn-ea"/>
                        <a:cs typeface="+mn-cs"/>
                      </a:rPr>
                      <m:t> </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𝑦</m:t>
                        </m:r>
                      </m:e>
                      <m:sub>
                        <m:r>
                          <a:rPr lang="en-US" sz="1100" i="1">
                            <a:solidFill>
                              <a:schemeClr val="tx1"/>
                            </a:solidFill>
                            <a:effectLst/>
                            <a:latin typeface="Cambria Math" panose="02040503050406030204" pitchFamily="18" charset="0"/>
                            <a:ea typeface="+mn-ea"/>
                            <a:cs typeface="+mn-cs"/>
                          </a:rPr>
                          <m:t>𝑗</m:t>
                        </m:r>
                      </m:sub>
                    </m:sSub>
                    <m:r>
                      <a:rPr lang="en-US" sz="1100" i="1">
                        <a:solidFill>
                          <a:schemeClr val="tx1"/>
                        </a:solidFill>
                        <a:effectLst/>
                        <a:latin typeface="Cambria Math" panose="02040503050406030204" pitchFamily="18" charset="0"/>
                        <a:ea typeface="+mn-ea"/>
                        <a:cs typeface="+mn-cs"/>
                      </a:rPr>
                      <m:t> </m:t>
                    </m:r>
                  </m:oMath>
                </m:oMathPara>
              </a14:m>
              <a:endParaRPr lang="en-US" sz="1100" i="1">
                <a:solidFill>
                  <a:schemeClr val="tx1"/>
                </a:solidFill>
                <a:effectLst/>
                <a:latin typeface="Cambria Math" panose="02040503050406030204" pitchFamily="18" charset="0"/>
                <a:ea typeface="+mn-ea"/>
                <a:cs typeface="+mn-cs"/>
              </a:endParaRPr>
            </a:p>
            <a:p>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𝑖</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𝑒</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𝑖𝑛</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𝑡h𝑒</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𝑦𝑒𝑎𝑟</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𝑡h𝑒</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𝑢𝑛𝑖𝑡</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𝑐𝑟𝑎𝑠h</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𝑐𝑜𝑠𝑡𝑠</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𝑎𝑟𝑒</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𝑏𝑎𝑠𝑒𝑑</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𝑜𝑛</m:t>
                    </m:r>
                    <m:r>
                      <a:rPr lang="en-US" sz="1100" i="1">
                        <a:solidFill>
                          <a:schemeClr val="tx1"/>
                        </a:solidFill>
                        <a:effectLst/>
                        <a:latin typeface="Cambria Math" panose="02040503050406030204" pitchFamily="18" charset="0"/>
                        <a:ea typeface="+mn-ea"/>
                        <a:cs typeface="+mn-cs"/>
                      </a:rPr>
                      <m:t>)</m:t>
                    </m:r>
                  </m:oMath>
                </m:oMathPara>
              </a14:m>
              <a:endParaRPr lang="en-US" sz="1100"/>
            </a:p>
          </xdr:txBody>
        </xdr:sp>
      </mc:Choice>
      <mc:Fallback xmlns="">
        <xdr:sp macro="" textlink="">
          <xdr:nvSpPr>
            <xdr:cNvPr id="12" name="TextBox 11">
              <a:extLst>
                <a:ext uri="{FF2B5EF4-FFF2-40B4-BE49-F238E27FC236}">
                  <a16:creationId xmlns:a16="http://schemas.microsoft.com/office/drawing/2014/main" id="{DAE42011-4D1F-4687-9FCB-7209A839D86B}"/>
                </a:ext>
              </a:extLst>
            </xdr:cNvPr>
            <xdr:cNvSpPr txBox="1"/>
          </xdr:nvSpPr>
          <xdr:spPr>
            <a:xfrm>
              <a:off x="1133475" y="5591175"/>
              <a:ext cx="3958520" cy="3751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solidFill>
                    <a:schemeClr val="tx1"/>
                  </a:solidFill>
                  <a:effectLst/>
                  <a:latin typeface="Cambria Math" panose="02040503050406030204" pitchFamily="18" charset="0"/>
                  <a:ea typeface="+mn-ea"/>
                  <a:cs typeface="+mn-cs"/>
                </a:rPr>
                <a:t>〖𝐶𝐶〗_(𝑦_𝑗 )=  𝑠𝑢𝑚 𝑜𝑓 𝑠𝑜𝑐𝑖𝑒𝑡𝑎𝑙 𝑐𝑟𝑎𝑠ℎ 𝑐𝑜𝑠𝑡𝑠 𝑓𝑜𝑟 𝑒𝑣𝑎𝑙𝑢𝑎𝑡𝑖𝑜𝑛, 𝑖𝑛 𝑦𝑒𝑎𝑟 𝑦_𝑗  </a:t>
              </a:r>
              <a:endParaRPr lang="en-US" sz="1100" i="1">
                <a:solidFill>
                  <a:schemeClr val="tx1"/>
                </a:solidFill>
                <a:effectLst/>
                <a:latin typeface="Cambria Math" panose="02040503050406030204" pitchFamily="18" charset="0"/>
                <a:ea typeface="+mn-ea"/>
                <a:cs typeface="+mn-cs"/>
              </a:endParaRPr>
            </a:p>
            <a:p>
              <a:pPr/>
              <a:r>
                <a:rPr lang="en-US" sz="1100" i="0">
                  <a:solidFill>
                    <a:schemeClr val="tx1"/>
                  </a:solidFill>
                  <a:effectLst/>
                  <a:latin typeface="Cambria Math" panose="02040503050406030204" pitchFamily="18" charset="0"/>
                  <a:ea typeface="+mn-ea"/>
                  <a:cs typeface="+mn-cs"/>
                </a:rPr>
                <a:t>(𝑖.𝑒. 𝑖𝑛 𝑡ℎ𝑒 𝑦𝑒𝑎𝑟 𝑡ℎ𝑒 𝑢𝑛𝑖𝑡 𝑐𝑟𝑎𝑠ℎ 𝑐𝑜𝑠𝑡𝑠 𝑎𝑟𝑒 𝑏𝑎𝑠𝑒𝑑 𝑜𝑛)</a:t>
              </a:r>
              <a:endParaRPr lang="en-US" sz="1100"/>
            </a:p>
          </xdr:txBody>
        </xdr:sp>
      </mc:Fallback>
    </mc:AlternateContent>
    <xdr:clientData/>
  </xdr:oneCellAnchor>
  <xdr:oneCellAnchor>
    <xdr:from>
      <xdr:col>4</xdr:col>
      <xdr:colOff>0</xdr:colOff>
      <xdr:row>21</xdr:row>
      <xdr:rowOff>19050</xdr:rowOff>
    </xdr:from>
    <xdr:ext cx="3969485" cy="202556"/>
    <mc:AlternateContent xmlns:mc="http://schemas.openxmlformats.org/markup-compatibility/2006" xmlns:a14="http://schemas.microsoft.com/office/drawing/2010/main">
      <mc:Choice Requires="a14">
        <xdr:sp macro="" textlink="">
          <xdr:nvSpPr>
            <xdr:cNvPr id="13" name="TextBox 12">
              <a:extLst>
                <a:ext uri="{FF2B5EF4-FFF2-40B4-BE49-F238E27FC236}">
                  <a16:creationId xmlns:a16="http://schemas.microsoft.com/office/drawing/2014/main" id="{D2DC9974-4399-4FA8-9CE4-4EE12A8D4114}"/>
                </a:ext>
              </a:extLst>
            </xdr:cNvPr>
            <xdr:cNvSpPr txBox="1"/>
          </xdr:nvSpPr>
          <xdr:spPr>
            <a:xfrm>
              <a:off x="1095375" y="5991225"/>
              <a:ext cx="3969485" cy="202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𝐶𝑈𝐶</m:t>
                        </m:r>
                      </m:e>
                      <m:sub>
                        <m:r>
                          <a:rPr lang="en-US" sz="1100" i="1">
                            <a:solidFill>
                              <a:schemeClr val="tx1"/>
                            </a:solidFill>
                            <a:effectLst/>
                            <a:latin typeface="Cambria Math" panose="02040503050406030204" pitchFamily="18" charset="0"/>
                            <a:ea typeface="+mn-ea"/>
                            <a:cs typeface="+mn-cs"/>
                          </a:rPr>
                          <m:t>𝑖</m:t>
                        </m:r>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𝑦</m:t>
                            </m:r>
                          </m:e>
                          <m:sub>
                            <m:r>
                              <a:rPr lang="en-US" sz="1100" i="1">
                                <a:solidFill>
                                  <a:schemeClr val="tx1"/>
                                </a:solidFill>
                                <a:effectLst/>
                                <a:latin typeface="Cambria Math" panose="02040503050406030204" pitchFamily="18" charset="0"/>
                                <a:ea typeface="+mn-ea"/>
                                <a:cs typeface="+mn-cs"/>
                              </a:rPr>
                              <m:t>𝑗</m:t>
                            </m:r>
                          </m:sub>
                        </m:sSub>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𝑐𝑟𝑎𝑠h</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𝑢𝑛𝑖𝑡</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𝑐𝑜𝑠𝑡</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𝑠𝑒𝑣𝑒𝑟𝑖𝑡𝑦</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𝑙𝑒𝑣𝑒𝑙</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𝑖</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𝑖𝑛</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𝑒𝑣𝑎𝑙𝑢𝑎𝑡𝑖𝑜𝑛</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𝑦𝑒𝑎𝑟</m:t>
                    </m:r>
                    <m:r>
                      <a:rPr lang="en-US" sz="1100" i="1">
                        <a:solidFill>
                          <a:schemeClr val="tx1"/>
                        </a:solidFill>
                        <a:effectLst/>
                        <a:latin typeface="Cambria Math" panose="02040503050406030204" pitchFamily="18" charset="0"/>
                        <a:ea typeface="+mn-ea"/>
                        <a:cs typeface="+mn-cs"/>
                      </a:rPr>
                      <m:t> </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𝑦</m:t>
                        </m:r>
                      </m:e>
                      <m:sub>
                        <m:r>
                          <a:rPr lang="en-US" sz="1100" i="1">
                            <a:solidFill>
                              <a:schemeClr val="tx1"/>
                            </a:solidFill>
                            <a:effectLst/>
                            <a:latin typeface="Cambria Math" panose="02040503050406030204" pitchFamily="18" charset="0"/>
                            <a:ea typeface="+mn-ea"/>
                            <a:cs typeface="+mn-cs"/>
                          </a:rPr>
                          <m:t>𝑗</m:t>
                        </m:r>
                      </m:sub>
                    </m:sSub>
                  </m:oMath>
                </m:oMathPara>
              </a14:m>
              <a:endParaRPr lang="en-US" sz="1100"/>
            </a:p>
          </xdr:txBody>
        </xdr:sp>
      </mc:Choice>
      <mc:Fallback xmlns="">
        <xdr:sp macro="" textlink="">
          <xdr:nvSpPr>
            <xdr:cNvPr id="13" name="TextBox 12">
              <a:extLst>
                <a:ext uri="{FF2B5EF4-FFF2-40B4-BE49-F238E27FC236}">
                  <a16:creationId xmlns:a16="http://schemas.microsoft.com/office/drawing/2014/main" id="{D2DC9974-4399-4FA8-9CE4-4EE12A8D4114}"/>
                </a:ext>
              </a:extLst>
            </xdr:cNvPr>
            <xdr:cNvSpPr txBox="1"/>
          </xdr:nvSpPr>
          <xdr:spPr>
            <a:xfrm>
              <a:off x="1095375" y="5991225"/>
              <a:ext cx="3969485" cy="202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solidFill>
                    <a:schemeClr val="tx1"/>
                  </a:solidFill>
                  <a:effectLst/>
                  <a:latin typeface="Cambria Math" panose="02040503050406030204" pitchFamily="18" charset="0"/>
                  <a:ea typeface="+mn-ea"/>
                  <a:cs typeface="+mn-cs"/>
                </a:rPr>
                <a:t>〖𝐶𝑈𝐶〗_(𝑖,𝑦_𝑗 )=𝑐𝑟𝑎𝑠ℎ 𝑢𝑛𝑖𝑡 𝑐𝑜𝑠𝑡;𝑠𝑒𝑣𝑒𝑟𝑖𝑡𝑦 𝑙𝑒𝑣𝑒𝑙 𝑖, 𝑖𝑛 𝑒𝑣𝑎𝑙𝑢𝑎𝑡𝑖𝑜𝑛 𝑦𝑒𝑎𝑟 𝑦_𝑗</a:t>
              </a:r>
              <a:endParaRPr lang="en-US" sz="1100"/>
            </a:p>
          </xdr:txBody>
        </xdr:sp>
      </mc:Fallback>
    </mc:AlternateContent>
    <xdr:clientData/>
  </xdr:oneCellAnchor>
  <xdr:oneCellAnchor>
    <xdr:from>
      <xdr:col>4</xdr:col>
      <xdr:colOff>180975</xdr:colOff>
      <xdr:row>24</xdr:row>
      <xdr:rowOff>104775</xdr:rowOff>
    </xdr:from>
    <xdr:ext cx="1667572" cy="341953"/>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8EDB94A1-0A5C-465A-B45F-80274B180CDD}"/>
                </a:ext>
              </a:extLst>
            </xdr:cNvPr>
            <xdr:cNvSpPr txBox="1"/>
          </xdr:nvSpPr>
          <xdr:spPr>
            <a:xfrm>
              <a:off x="2619375" y="4838700"/>
              <a:ext cx="1667572" cy="3419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𝐶𝐶</m:t>
                        </m:r>
                      </m:e>
                      <m:sub>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𝑃𝑉</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𝑦</m:t>
                            </m:r>
                          </m:e>
                          <m:sub>
                            <m:r>
                              <a:rPr lang="en-US" sz="1100" i="1">
                                <a:solidFill>
                                  <a:schemeClr val="tx1"/>
                                </a:solidFill>
                                <a:effectLst/>
                                <a:latin typeface="Cambria Math" panose="02040503050406030204" pitchFamily="18" charset="0"/>
                                <a:ea typeface="+mn-ea"/>
                                <a:cs typeface="+mn-cs"/>
                              </a:rPr>
                              <m:t>𝑗</m:t>
                            </m:r>
                          </m:sub>
                        </m:sSub>
                      </m:sub>
                    </m:sSub>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𝐶𝐶</m:t>
                        </m:r>
                      </m:e>
                      <m:sub>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𝑦</m:t>
                            </m:r>
                          </m:e>
                          <m:sub>
                            <m:r>
                              <a:rPr lang="en-US" sz="1100" i="1">
                                <a:solidFill>
                                  <a:schemeClr val="tx1"/>
                                </a:solidFill>
                                <a:effectLst/>
                                <a:latin typeface="Cambria Math" panose="02040503050406030204" pitchFamily="18" charset="0"/>
                                <a:ea typeface="+mn-ea"/>
                                <a:cs typeface="+mn-cs"/>
                              </a:rPr>
                              <m:t>𝑗</m:t>
                            </m:r>
                          </m:sub>
                        </m:sSub>
                      </m:sub>
                    </m:sSub>
                    <m:f>
                      <m:fPr>
                        <m:ctrlPr>
                          <a:rPr lang="en-US" sz="1100" i="1">
                            <a:solidFill>
                              <a:schemeClr val="tx1"/>
                            </a:solidFill>
                            <a:effectLst/>
                            <a:latin typeface="Cambria Math" panose="02040503050406030204" pitchFamily="18" charset="0"/>
                            <a:ea typeface="+mn-ea"/>
                            <a:cs typeface="+mn-cs"/>
                          </a:rPr>
                        </m:ctrlPr>
                      </m:fPr>
                      <m:num>
                        <m:r>
                          <a:rPr lang="en-US" sz="1100" i="1">
                            <a:solidFill>
                              <a:schemeClr val="tx1"/>
                            </a:solidFill>
                            <a:effectLst/>
                            <a:latin typeface="Cambria Math" panose="02040503050406030204" pitchFamily="18" charset="0"/>
                            <a:ea typeface="+mn-ea"/>
                            <a:cs typeface="+mn-cs"/>
                          </a:rPr>
                          <m:t>1</m:t>
                        </m:r>
                      </m:num>
                      <m:den>
                        <m:sSup>
                          <m:sSupPr>
                            <m:ctrlPr>
                              <a:rPr lang="en-US" sz="1100" i="1">
                                <a:solidFill>
                                  <a:schemeClr val="tx1"/>
                                </a:solidFill>
                                <a:effectLst/>
                                <a:latin typeface="Cambria Math" panose="02040503050406030204" pitchFamily="18" charset="0"/>
                                <a:ea typeface="+mn-ea"/>
                                <a:cs typeface="+mn-cs"/>
                              </a:rPr>
                            </m:ctrlPr>
                          </m:sSupPr>
                          <m:e>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1+</m:t>
                                </m:r>
                                <m:r>
                                  <a:rPr lang="en-US" sz="1100" i="1">
                                    <a:solidFill>
                                      <a:schemeClr val="tx1"/>
                                    </a:solidFill>
                                    <a:effectLst/>
                                    <a:latin typeface="Cambria Math" panose="02040503050406030204" pitchFamily="18" charset="0"/>
                                    <a:ea typeface="+mn-ea"/>
                                    <a:cs typeface="+mn-cs"/>
                                  </a:rPr>
                                  <m:t>𝑟</m:t>
                                </m:r>
                              </m:e>
                            </m:d>
                          </m:e>
                          <m:sup>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𝑦</m:t>
                                </m:r>
                              </m:e>
                              <m:sub>
                                <m:r>
                                  <a:rPr lang="en-US" sz="1100" i="1">
                                    <a:solidFill>
                                      <a:schemeClr val="tx1"/>
                                    </a:solidFill>
                                    <a:effectLst/>
                                    <a:latin typeface="Cambria Math" panose="02040503050406030204" pitchFamily="18" charset="0"/>
                                    <a:ea typeface="+mn-ea"/>
                                    <a:cs typeface="+mn-cs"/>
                                  </a:rPr>
                                  <m:t>𝑗</m:t>
                                </m:r>
                              </m:sub>
                            </m:sSub>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𝑦</m:t>
                                </m:r>
                              </m:e>
                              <m:sub>
                                <m:r>
                                  <a:rPr lang="en-US" sz="1100" i="1">
                                    <a:solidFill>
                                      <a:schemeClr val="tx1"/>
                                    </a:solidFill>
                                    <a:effectLst/>
                                    <a:latin typeface="Cambria Math" panose="02040503050406030204" pitchFamily="18" charset="0"/>
                                    <a:ea typeface="+mn-ea"/>
                                    <a:cs typeface="+mn-cs"/>
                                  </a:rPr>
                                  <m:t>𝐵</m:t>
                                </m:r>
                              </m:sub>
                            </m:sSub>
                            <m:r>
                              <a:rPr lang="en-US" sz="1100" i="1">
                                <a:solidFill>
                                  <a:schemeClr val="tx1"/>
                                </a:solidFill>
                                <a:effectLst/>
                                <a:latin typeface="Cambria Math" panose="02040503050406030204" pitchFamily="18" charset="0"/>
                                <a:ea typeface="+mn-ea"/>
                                <a:cs typeface="+mn-cs"/>
                              </a:rPr>
                              <m:t> </m:t>
                            </m:r>
                          </m:sup>
                        </m:sSup>
                      </m:den>
                    </m:f>
                  </m:oMath>
                </m:oMathPara>
              </a14:m>
              <a:endParaRPr lang="en-US" sz="1100"/>
            </a:p>
          </xdr:txBody>
        </xdr:sp>
      </mc:Choice>
      <mc:Fallback xmlns="">
        <xdr:sp macro="" textlink="">
          <xdr:nvSpPr>
            <xdr:cNvPr id="15" name="TextBox 14">
              <a:extLst>
                <a:ext uri="{FF2B5EF4-FFF2-40B4-BE49-F238E27FC236}">
                  <a16:creationId xmlns:a16="http://schemas.microsoft.com/office/drawing/2014/main" id="{8EDB94A1-0A5C-465A-B45F-80274B180CDD}"/>
                </a:ext>
              </a:extLst>
            </xdr:cNvPr>
            <xdr:cNvSpPr txBox="1"/>
          </xdr:nvSpPr>
          <xdr:spPr>
            <a:xfrm>
              <a:off x="2619375" y="4838700"/>
              <a:ext cx="1667572" cy="3419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solidFill>
                    <a:schemeClr val="tx1"/>
                  </a:solidFill>
                  <a:effectLst/>
                  <a:latin typeface="+mn-lt"/>
                  <a:ea typeface="+mn-ea"/>
                  <a:cs typeface="+mn-cs"/>
                </a:rPr>
                <a:t>〖𝐶𝐶〗_(〖𝑃𝑉,𝑦〗_𝑗 )=〖𝐶𝐶〗_(𝑦_𝑗 )  1/(1+𝑟)^(𝑦_𝑗−𝑦_𝐵  ) </a:t>
              </a:r>
              <a:endParaRPr lang="en-US" sz="1100"/>
            </a:p>
          </xdr:txBody>
        </xdr:sp>
      </mc:Fallback>
    </mc:AlternateContent>
    <xdr:clientData/>
  </xdr:oneCellAnchor>
  <xdr:oneCellAnchor>
    <xdr:from>
      <xdr:col>4</xdr:col>
      <xdr:colOff>95250</xdr:colOff>
      <xdr:row>26</xdr:row>
      <xdr:rowOff>0</xdr:rowOff>
    </xdr:from>
    <xdr:ext cx="4129014" cy="202556"/>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39D99AED-E665-4FF5-BBAE-10C7C8C44149}"/>
                </a:ext>
              </a:extLst>
            </xdr:cNvPr>
            <xdr:cNvSpPr txBox="1"/>
          </xdr:nvSpPr>
          <xdr:spPr>
            <a:xfrm>
              <a:off x="2533650" y="5467350"/>
              <a:ext cx="4129014" cy="202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𝐶𝐶</m:t>
                        </m:r>
                      </m:e>
                      <m:sub>
                        <m:r>
                          <a:rPr lang="en-US" sz="1100" i="1">
                            <a:solidFill>
                              <a:schemeClr val="tx1"/>
                            </a:solidFill>
                            <a:effectLst/>
                            <a:latin typeface="Cambria Math" panose="02040503050406030204" pitchFamily="18" charset="0"/>
                            <a:ea typeface="+mn-ea"/>
                            <a:cs typeface="+mn-cs"/>
                          </a:rPr>
                          <m:t>𝑃𝑉</m:t>
                        </m:r>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𝑦</m:t>
                            </m:r>
                          </m:e>
                          <m:sub>
                            <m:r>
                              <a:rPr lang="en-US" sz="1100" i="1">
                                <a:solidFill>
                                  <a:schemeClr val="tx1"/>
                                </a:solidFill>
                                <a:effectLst/>
                                <a:latin typeface="Cambria Math" panose="02040503050406030204" pitchFamily="18" charset="0"/>
                                <a:ea typeface="+mn-ea"/>
                                <a:cs typeface="+mn-cs"/>
                              </a:rPr>
                              <m:t>𝑗</m:t>
                            </m:r>
                          </m:sub>
                        </m:sSub>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𝑝𝑟𝑒𝑠𝑒𝑛𝑡</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𝑣𝑎𝑙𝑢𝑒</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𝑜𝑓</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𝑐𝑟𝑎𝑠h</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𝑐𝑜𝑠𝑡𝑠</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𝑓𝑜𝑟</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𝑡h𝑒</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𝑒𝑣𝑎𝑙𝑢𝑎𝑡𝑖𝑜𝑛</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𝑦𝑒𝑎𝑟</m:t>
                    </m:r>
                    <m:r>
                      <a:rPr lang="en-US" sz="1100" i="1">
                        <a:solidFill>
                          <a:schemeClr val="tx1"/>
                        </a:solidFill>
                        <a:effectLst/>
                        <a:latin typeface="Cambria Math" panose="02040503050406030204" pitchFamily="18" charset="0"/>
                        <a:ea typeface="+mn-ea"/>
                        <a:cs typeface="+mn-cs"/>
                      </a:rPr>
                      <m:t> </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𝑦</m:t>
                        </m:r>
                      </m:e>
                      <m:sub>
                        <m:r>
                          <a:rPr lang="en-US" sz="1100" i="1">
                            <a:solidFill>
                              <a:schemeClr val="tx1"/>
                            </a:solidFill>
                            <a:effectLst/>
                            <a:latin typeface="Cambria Math" panose="02040503050406030204" pitchFamily="18" charset="0"/>
                            <a:ea typeface="+mn-ea"/>
                            <a:cs typeface="+mn-cs"/>
                          </a:rPr>
                          <m:t>𝑗</m:t>
                        </m:r>
                      </m:sub>
                    </m:sSub>
                  </m:oMath>
                </m:oMathPara>
              </a14:m>
              <a:endParaRPr lang="en-US" sz="1100">
                <a:solidFill>
                  <a:schemeClr val="tx1"/>
                </a:solidFill>
                <a:effectLst/>
                <a:latin typeface="+mn-lt"/>
                <a:ea typeface="+mn-ea"/>
                <a:cs typeface="+mn-cs"/>
              </a:endParaRPr>
            </a:p>
          </xdr:txBody>
        </xdr:sp>
      </mc:Choice>
      <mc:Fallback xmlns="">
        <xdr:sp macro="" textlink="">
          <xdr:nvSpPr>
            <xdr:cNvPr id="16" name="TextBox 15">
              <a:extLst>
                <a:ext uri="{FF2B5EF4-FFF2-40B4-BE49-F238E27FC236}">
                  <a16:creationId xmlns:a16="http://schemas.microsoft.com/office/drawing/2014/main" id="{39D99AED-E665-4FF5-BBAE-10C7C8C44149}"/>
                </a:ext>
              </a:extLst>
            </xdr:cNvPr>
            <xdr:cNvSpPr txBox="1"/>
          </xdr:nvSpPr>
          <xdr:spPr>
            <a:xfrm>
              <a:off x="2533650" y="5467350"/>
              <a:ext cx="4129014" cy="202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〖𝐶𝐶〗_(𝑃𝑉,𝑦_𝑗 )=𝑝𝑟𝑒𝑠𝑒𝑛𝑡 𝑣𝑎𝑙𝑢𝑒 𝑜𝑓 𝑐𝑟𝑎𝑠ℎ 𝑐𝑜𝑠𝑡𝑠 𝑓𝑜𝑟 𝑡ℎ𝑒 𝑒𝑣𝑎𝑙𝑢𝑎𝑡𝑖𝑜𝑛 𝑦𝑒𝑎𝑟 𝑦_𝑗</a:t>
              </a:r>
              <a:endParaRPr lang="en-US" sz="1100">
                <a:solidFill>
                  <a:schemeClr val="tx1"/>
                </a:solidFill>
                <a:effectLst/>
                <a:latin typeface="+mn-lt"/>
                <a:ea typeface="+mn-ea"/>
                <a:cs typeface="+mn-cs"/>
              </a:endParaRPr>
            </a:p>
          </xdr:txBody>
        </xdr:sp>
      </mc:Fallback>
    </mc:AlternateContent>
    <xdr:clientData/>
  </xdr:oneCellAnchor>
  <xdr:oneCellAnchor>
    <xdr:from>
      <xdr:col>4</xdr:col>
      <xdr:colOff>161925</xdr:colOff>
      <xdr:row>27</xdr:row>
      <xdr:rowOff>9525</xdr:rowOff>
    </xdr:from>
    <xdr:ext cx="1143775" cy="172227"/>
    <mc:AlternateContent xmlns:mc="http://schemas.openxmlformats.org/markup-compatibility/2006" xmlns:a14="http://schemas.microsoft.com/office/drawing/2010/main">
      <mc:Choice Requires="a14">
        <xdr:sp macro="" textlink="">
          <xdr:nvSpPr>
            <xdr:cNvPr id="17" name="TextBox 16">
              <a:extLst>
                <a:ext uri="{FF2B5EF4-FFF2-40B4-BE49-F238E27FC236}">
                  <a16:creationId xmlns:a16="http://schemas.microsoft.com/office/drawing/2014/main" id="{0BBF0AC9-7F16-4704-821B-0D77EB677601}"/>
                </a:ext>
              </a:extLst>
            </xdr:cNvPr>
            <xdr:cNvSpPr txBox="1"/>
          </xdr:nvSpPr>
          <xdr:spPr>
            <a:xfrm>
              <a:off x="2600325" y="5667375"/>
              <a:ext cx="114377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𝑟</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𝑑𝑖𝑠𝑐𝑜𝑢𝑛𝑡</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𝑟𝑎𝑡𝑒</m:t>
                    </m:r>
                  </m:oMath>
                </m:oMathPara>
              </a14:m>
              <a:endParaRPr lang="en-US" sz="1100">
                <a:solidFill>
                  <a:schemeClr val="tx1"/>
                </a:solidFill>
                <a:effectLst/>
                <a:latin typeface="+mn-lt"/>
                <a:ea typeface="+mn-ea"/>
                <a:cs typeface="+mn-cs"/>
              </a:endParaRPr>
            </a:p>
          </xdr:txBody>
        </xdr:sp>
      </mc:Choice>
      <mc:Fallback xmlns="">
        <xdr:sp macro="" textlink="">
          <xdr:nvSpPr>
            <xdr:cNvPr id="17" name="TextBox 16">
              <a:extLst>
                <a:ext uri="{FF2B5EF4-FFF2-40B4-BE49-F238E27FC236}">
                  <a16:creationId xmlns:a16="http://schemas.microsoft.com/office/drawing/2014/main" id="{0BBF0AC9-7F16-4704-821B-0D77EB677601}"/>
                </a:ext>
              </a:extLst>
            </xdr:cNvPr>
            <xdr:cNvSpPr txBox="1"/>
          </xdr:nvSpPr>
          <xdr:spPr>
            <a:xfrm>
              <a:off x="2600325" y="5667375"/>
              <a:ext cx="114377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𝑟=𝑑𝑖𝑠𝑐𝑜𝑢𝑛𝑡 𝑟𝑎𝑡𝑒</a:t>
              </a:r>
              <a:endParaRPr lang="en-US" sz="1100">
                <a:solidFill>
                  <a:schemeClr val="tx1"/>
                </a:solidFill>
                <a:effectLst/>
                <a:latin typeface="+mn-lt"/>
                <a:ea typeface="+mn-ea"/>
                <a:cs typeface="+mn-cs"/>
              </a:endParaRPr>
            </a:p>
          </xdr:txBody>
        </xdr:sp>
      </mc:Fallback>
    </mc:AlternateContent>
    <xdr:clientData/>
  </xdr:oneCellAnchor>
  <xdr:oneCellAnchor>
    <xdr:from>
      <xdr:col>4</xdr:col>
      <xdr:colOff>66675</xdr:colOff>
      <xdr:row>28</xdr:row>
      <xdr:rowOff>9525</xdr:rowOff>
    </xdr:from>
    <xdr:ext cx="3958520" cy="375103"/>
    <mc:AlternateContent xmlns:mc="http://schemas.openxmlformats.org/markup-compatibility/2006" xmlns:a14="http://schemas.microsoft.com/office/drawing/2010/main">
      <mc:Choice Requires="a14">
        <xdr:sp macro="" textlink="">
          <xdr:nvSpPr>
            <xdr:cNvPr id="18" name="TextBox 17">
              <a:extLst>
                <a:ext uri="{FF2B5EF4-FFF2-40B4-BE49-F238E27FC236}">
                  <a16:creationId xmlns:a16="http://schemas.microsoft.com/office/drawing/2014/main" id="{5922E8F6-7C0D-415D-B63F-F642BB233EB9}"/>
                </a:ext>
              </a:extLst>
            </xdr:cNvPr>
            <xdr:cNvSpPr txBox="1"/>
          </xdr:nvSpPr>
          <xdr:spPr>
            <a:xfrm>
              <a:off x="1162050" y="7667625"/>
              <a:ext cx="3958520" cy="3751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𝐶𝐶</m:t>
                        </m:r>
                      </m:e>
                      <m:sub>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𝑦</m:t>
                            </m:r>
                          </m:e>
                          <m:sub>
                            <m:r>
                              <a:rPr lang="en-US" sz="1100" i="1">
                                <a:solidFill>
                                  <a:schemeClr val="tx1"/>
                                </a:solidFill>
                                <a:effectLst/>
                                <a:latin typeface="Cambria Math" panose="02040503050406030204" pitchFamily="18" charset="0"/>
                                <a:ea typeface="+mn-ea"/>
                                <a:cs typeface="+mn-cs"/>
                              </a:rPr>
                              <m:t>𝑗</m:t>
                            </m:r>
                          </m:sub>
                        </m:sSub>
                      </m:sub>
                    </m:sSub>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𝑠𝑢𝑚</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𝑜𝑓</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𝑠𝑜𝑐𝑖𝑒𝑡𝑎𝑙</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𝑐𝑟𝑎𝑠h</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𝑐𝑜𝑠𝑡𝑠</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𝑓𝑜𝑟</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𝑒𝑣𝑎𝑙𝑢𝑎𝑡𝑖𝑜𝑛</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𝑖𝑛</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𝑦𝑒𝑎𝑟</m:t>
                    </m:r>
                    <m:r>
                      <a:rPr lang="en-US" sz="1100" i="1">
                        <a:solidFill>
                          <a:schemeClr val="tx1"/>
                        </a:solidFill>
                        <a:effectLst/>
                        <a:latin typeface="Cambria Math" panose="02040503050406030204" pitchFamily="18" charset="0"/>
                        <a:ea typeface="+mn-ea"/>
                        <a:cs typeface="+mn-cs"/>
                      </a:rPr>
                      <m:t> </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𝑦</m:t>
                        </m:r>
                      </m:e>
                      <m:sub>
                        <m:r>
                          <a:rPr lang="en-US" sz="1100" i="1">
                            <a:solidFill>
                              <a:schemeClr val="tx1"/>
                            </a:solidFill>
                            <a:effectLst/>
                            <a:latin typeface="Cambria Math" panose="02040503050406030204" pitchFamily="18" charset="0"/>
                            <a:ea typeface="+mn-ea"/>
                            <a:cs typeface="+mn-cs"/>
                          </a:rPr>
                          <m:t>𝑗</m:t>
                        </m:r>
                      </m:sub>
                    </m:sSub>
                    <m:r>
                      <a:rPr lang="en-US" sz="1100" i="1">
                        <a:solidFill>
                          <a:schemeClr val="tx1"/>
                        </a:solidFill>
                        <a:effectLst/>
                        <a:latin typeface="Cambria Math" panose="02040503050406030204" pitchFamily="18" charset="0"/>
                        <a:ea typeface="+mn-ea"/>
                        <a:cs typeface="+mn-cs"/>
                      </a:rPr>
                      <m:t> </m:t>
                    </m:r>
                  </m:oMath>
                </m:oMathPara>
              </a14:m>
              <a:endParaRPr lang="en-US" sz="1100" i="1">
                <a:solidFill>
                  <a:schemeClr val="tx1"/>
                </a:solidFill>
                <a:effectLst/>
                <a:latin typeface="Cambria Math" panose="02040503050406030204" pitchFamily="18" charset="0"/>
                <a:ea typeface="+mn-ea"/>
                <a:cs typeface="+mn-cs"/>
              </a:endParaRPr>
            </a:p>
            <a:p>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𝑖</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𝑒</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𝑖𝑛</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𝑡h𝑒</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𝑦𝑒𝑎𝑟</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𝑡h𝑒</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𝑢𝑛𝑖𝑡</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𝑐𝑟𝑎𝑠h</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𝑐𝑜𝑠𝑡𝑠</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𝑎𝑟𝑒</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𝑏𝑎𝑠𝑒𝑑</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𝑜𝑛</m:t>
                    </m:r>
                    <m:r>
                      <a:rPr lang="en-US" sz="1100" i="1">
                        <a:solidFill>
                          <a:schemeClr val="tx1"/>
                        </a:solidFill>
                        <a:effectLst/>
                        <a:latin typeface="Cambria Math" panose="02040503050406030204" pitchFamily="18" charset="0"/>
                        <a:ea typeface="+mn-ea"/>
                        <a:cs typeface="+mn-cs"/>
                      </a:rPr>
                      <m:t>)</m:t>
                    </m:r>
                  </m:oMath>
                </m:oMathPara>
              </a14:m>
              <a:endParaRPr lang="en-US" sz="1100"/>
            </a:p>
          </xdr:txBody>
        </xdr:sp>
      </mc:Choice>
      <mc:Fallback xmlns="">
        <xdr:sp macro="" textlink="">
          <xdr:nvSpPr>
            <xdr:cNvPr id="18" name="TextBox 17">
              <a:extLst>
                <a:ext uri="{FF2B5EF4-FFF2-40B4-BE49-F238E27FC236}">
                  <a16:creationId xmlns:a16="http://schemas.microsoft.com/office/drawing/2014/main" id="{5922E8F6-7C0D-415D-B63F-F642BB233EB9}"/>
                </a:ext>
              </a:extLst>
            </xdr:cNvPr>
            <xdr:cNvSpPr txBox="1"/>
          </xdr:nvSpPr>
          <xdr:spPr>
            <a:xfrm>
              <a:off x="1162050" y="7667625"/>
              <a:ext cx="3958520" cy="3751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solidFill>
                    <a:schemeClr val="tx1"/>
                  </a:solidFill>
                  <a:effectLst/>
                  <a:latin typeface="Cambria Math" panose="02040503050406030204" pitchFamily="18" charset="0"/>
                  <a:ea typeface="+mn-ea"/>
                  <a:cs typeface="+mn-cs"/>
                </a:rPr>
                <a:t>〖𝐶𝐶〗_(𝑦_𝑗 )=  𝑠𝑢𝑚 𝑜𝑓 𝑠𝑜𝑐𝑖𝑒𝑡𝑎𝑙 𝑐𝑟𝑎𝑠ℎ 𝑐𝑜𝑠𝑡𝑠 𝑓𝑜𝑟 𝑒𝑣𝑎𝑙𝑢𝑎𝑡𝑖𝑜𝑛, 𝑖𝑛 𝑦𝑒𝑎𝑟 𝑦_𝑗  </a:t>
              </a:r>
              <a:endParaRPr lang="en-US" sz="1100" i="1">
                <a:solidFill>
                  <a:schemeClr val="tx1"/>
                </a:solidFill>
                <a:effectLst/>
                <a:latin typeface="Cambria Math" panose="02040503050406030204" pitchFamily="18" charset="0"/>
                <a:ea typeface="+mn-ea"/>
                <a:cs typeface="+mn-cs"/>
              </a:endParaRPr>
            </a:p>
            <a:p>
              <a:pPr/>
              <a:r>
                <a:rPr lang="en-US" sz="1100" i="0">
                  <a:solidFill>
                    <a:schemeClr val="tx1"/>
                  </a:solidFill>
                  <a:effectLst/>
                  <a:latin typeface="Cambria Math" panose="02040503050406030204" pitchFamily="18" charset="0"/>
                  <a:ea typeface="+mn-ea"/>
                  <a:cs typeface="+mn-cs"/>
                </a:rPr>
                <a:t>(𝑖.𝑒. 𝑖𝑛 𝑡ℎ𝑒 𝑦𝑒𝑎𝑟 𝑡ℎ𝑒 𝑢𝑛𝑖𝑡 𝑐𝑟𝑎𝑠ℎ 𝑐𝑜𝑠𝑡𝑠 𝑎𝑟𝑒 𝑏𝑎𝑠𝑒𝑑 𝑜𝑛)</a:t>
              </a:r>
              <a:endParaRPr lang="en-US" sz="1100"/>
            </a:p>
          </xdr:txBody>
        </xdr:sp>
      </mc:Fallback>
    </mc:AlternateContent>
    <xdr:clientData/>
  </xdr:oneCellAnchor>
  <xdr:oneCellAnchor>
    <xdr:from>
      <xdr:col>4</xdr:col>
      <xdr:colOff>104775</xdr:colOff>
      <xdr:row>31</xdr:row>
      <xdr:rowOff>9525</xdr:rowOff>
    </xdr:from>
    <xdr:ext cx="1136080" cy="432362"/>
    <mc:AlternateContent xmlns:mc="http://schemas.openxmlformats.org/markup-compatibility/2006" xmlns:a14="http://schemas.microsoft.com/office/drawing/2010/main">
      <mc:Choice Requires="a14">
        <xdr:sp macro="" textlink="">
          <xdr:nvSpPr>
            <xdr:cNvPr id="19" name="TextBox 18">
              <a:extLst>
                <a:ext uri="{FF2B5EF4-FFF2-40B4-BE49-F238E27FC236}">
                  <a16:creationId xmlns:a16="http://schemas.microsoft.com/office/drawing/2014/main" id="{1261C1F6-6EED-4E72-AE62-45D6AC94E59B}"/>
                </a:ext>
              </a:extLst>
            </xdr:cNvPr>
            <xdr:cNvSpPr txBox="1"/>
          </xdr:nvSpPr>
          <xdr:spPr>
            <a:xfrm>
              <a:off x="2543175" y="6429375"/>
              <a:ext cx="1136080" cy="4323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𝐶𝐶</m:t>
                        </m:r>
                      </m:e>
                      <m:sub>
                        <m:r>
                          <a:rPr lang="en-US" sz="1100" i="1">
                            <a:solidFill>
                              <a:schemeClr val="tx1"/>
                            </a:solidFill>
                            <a:effectLst/>
                            <a:latin typeface="Cambria Math" panose="02040503050406030204" pitchFamily="18" charset="0"/>
                            <a:ea typeface="+mn-ea"/>
                            <a:cs typeface="+mn-cs"/>
                          </a:rPr>
                          <m:t>𝑃𝑉</m:t>
                        </m:r>
                      </m:sub>
                    </m:sSub>
                    <m:r>
                      <a:rPr lang="en-US" sz="1100" i="1">
                        <a:solidFill>
                          <a:schemeClr val="tx1"/>
                        </a:solidFill>
                        <a:effectLst/>
                        <a:latin typeface="Cambria Math" panose="02040503050406030204" pitchFamily="18" charset="0"/>
                        <a:ea typeface="+mn-ea"/>
                        <a:cs typeface="+mn-cs"/>
                      </a:rPr>
                      <m:t>=</m:t>
                    </m:r>
                    <m:nary>
                      <m:naryPr>
                        <m:chr m:val="∑"/>
                        <m:limLoc m:val="undOvr"/>
                        <m:supHide m:val="on"/>
                        <m:ctrlPr>
                          <a:rPr lang="en-US" sz="1100" i="1">
                            <a:solidFill>
                              <a:schemeClr val="tx1"/>
                            </a:solidFill>
                            <a:effectLst/>
                            <a:latin typeface="Cambria Math" panose="02040503050406030204" pitchFamily="18" charset="0"/>
                            <a:ea typeface="+mn-ea"/>
                            <a:cs typeface="+mn-cs"/>
                          </a:rPr>
                        </m:ctrlPr>
                      </m:naryPr>
                      <m:sub>
                        <m:r>
                          <a:rPr lang="en-US" sz="1100" i="1">
                            <a:solidFill>
                              <a:schemeClr val="tx1"/>
                            </a:solidFill>
                            <a:effectLst/>
                            <a:latin typeface="Cambria Math" panose="02040503050406030204" pitchFamily="18" charset="0"/>
                            <a:ea typeface="+mn-ea"/>
                            <a:cs typeface="+mn-cs"/>
                          </a:rPr>
                          <m:t>𝑗</m:t>
                        </m:r>
                      </m:sub>
                      <m:sup/>
                      <m:e>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𝐶𝐶</m:t>
                            </m:r>
                          </m:e>
                          <m:sub>
                            <m:r>
                              <a:rPr lang="en-US" sz="1100" i="1">
                                <a:solidFill>
                                  <a:schemeClr val="tx1"/>
                                </a:solidFill>
                                <a:effectLst/>
                                <a:latin typeface="Cambria Math" panose="02040503050406030204" pitchFamily="18" charset="0"/>
                                <a:ea typeface="+mn-ea"/>
                                <a:cs typeface="+mn-cs"/>
                              </a:rPr>
                              <m:t>𝑃𝑉</m:t>
                            </m:r>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𝑦</m:t>
                                </m:r>
                              </m:e>
                              <m:sub>
                                <m:r>
                                  <a:rPr lang="en-US" sz="1100" i="1">
                                    <a:solidFill>
                                      <a:schemeClr val="tx1"/>
                                    </a:solidFill>
                                    <a:effectLst/>
                                    <a:latin typeface="Cambria Math" panose="02040503050406030204" pitchFamily="18" charset="0"/>
                                    <a:ea typeface="+mn-ea"/>
                                    <a:cs typeface="+mn-cs"/>
                                  </a:rPr>
                                  <m:t>𝑗</m:t>
                                </m:r>
                              </m:sub>
                            </m:sSub>
                          </m:sub>
                        </m:sSub>
                      </m:e>
                    </m:nary>
                  </m:oMath>
                </m:oMathPara>
              </a14:m>
              <a:endParaRPr lang="en-US" sz="1100">
                <a:solidFill>
                  <a:schemeClr val="tx1"/>
                </a:solidFill>
                <a:effectLst/>
                <a:latin typeface="+mn-lt"/>
                <a:ea typeface="+mn-ea"/>
                <a:cs typeface="+mn-cs"/>
              </a:endParaRPr>
            </a:p>
          </xdr:txBody>
        </xdr:sp>
      </mc:Choice>
      <mc:Fallback xmlns="">
        <xdr:sp macro="" textlink="">
          <xdr:nvSpPr>
            <xdr:cNvPr id="19" name="TextBox 18">
              <a:extLst>
                <a:ext uri="{FF2B5EF4-FFF2-40B4-BE49-F238E27FC236}">
                  <a16:creationId xmlns:a16="http://schemas.microsoft.com/office/drawing/2014/main" id="{1261C1F6-6EED-4E72-AE62-45D6AC94E59B}"/>
                </a:ext>
              </a:extLst>
            </xdr:cNvPr>
            <xdr:cNvSpPr txBox="1"/>
          </xdr:nvSpPr>
          <xdr:spPr>
            <a:xfrm>
              <a:off x="2543175" y="6429375"/>
              <a:ext cx="1136080" cy="4323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〖𝐶𝐶〗_𝑃𝑉=∑1_𝑗▒〖𝐶𝐶〗_(𝑃𝑉,𝑦_𝑗 ) </a:t>
              </a:r>
              <a:endParaRPr lang="en-US" sz="1100">
                <a:solidFill>
                  <a:schemeClr val="tx1"/>
                </a:solidFill>
                <a:effectLst/>
                <a:latin typeface="+mn-lt"/>
                <a:ea typeface="+mn-ea"/>
                <a:cs typeface="+mn-cs"/>
              </a:endParaRPr>
            </a:p>
          </xdr:txBody>
        </xdr:sp>
      </mc:Fallback>
    </mc:AlternateContent>
    <xdr:clientData/>
  </xdr:oneCellAnchor>
  <xdr:oneCellAnchor>
    <xdr:from>
      <xdr:col>4</xdr:col>
      <xdr:colOff>38100</xdr:colOff>
      <xdr:row>33</xdr:row>
      <xdr:rowOff>28575</xdr:rowOff>
    </xdr:from>
    <xdr:ext cx="4172361" cy="172227"/>
    <mc:AlternateContent xmlns:mc="http://schemas.openxmlformats.org/markup-compatibility/2006" xmlns:a14="http://schemas.microsoft.com/office/drawing/2010/main">
      <mc:Choice Requires="a14">
        <xdr:sp macro="" textlink="">
          <xdr:nvSpPr>
            <xdr:cNvPr id="20" name="TextBox 19">
              <a:extLst>
                <a:ext uri="{FF2B5EF4-FFF2-40B4-BE49-F238E27FC236}">
                  <a16:creationId xmlns:a16="http://schemas.microsoft.com/office/drawing/2014/main" id="{8F327EF4-5352-42FA-ACEF-F1AB5C95E8F4}"/>
                </a:ext>
              </a:extLst>
            </xdr:cNvPr>
            <xdr:cNvSpPr txBox="1"/>
          </xdr:nvSpPr>
          <xdr:spPr>
            <a:xfrm>
              <a:off x="2476500" y="7067550"/>
              <a:ext cx="4172361"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𝐶𝐶</m:t>
                        </m:r>
                      </m:e>
                      <m:sub>
                        <m:r>
                          <a:rPr lang="en-US" sz="1100" i="1">
                            <a:solidFill>
                              <a:schemeClr val="tx1"/>
                            </a:solidFill>
                            <a:effectLst/>
                            <a:latin typeface="Cambria Math" panose="02040503050406030204" pitchFamily="18" charset="0"/>
                            <a:ea typeface="+mn-ea"/>
                            <a:cs typeface="+mn-cs"/>
                          </a:rPr>
                          <m:t>𝑃𝑉</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𝑡𝑜𝑡𝑎𝑙</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𝑐𝑟𝑎𝑠h</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𝑐𝑜𝑠𝑡𝑠</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𝑓𝑜𝑟</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𝑒𝑣𝑎𝑙𝑢𝑎𝑡𝑖𝑜𝑛</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𝑝𝑒𝑟𝑖𝑜𝑑</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𝑖𝑛</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𝑝𝑟𝑒𝑠𝑒𝑛𝑡</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𝑑𝑜𝑙𝑙𝑎𝑟𝑠</m:t>
                    </m:r>
                  </m:oMath>
                </m:oMathPara>
              </a14:m>
              <a:endParaRPr lang="en-US" sz="1100">
                <a:solidFill>
                  <a:schemeClr val="tx1"/>
                </a:solidFill>
                <a:effectLst/>
                <a:latin typeface="+mn-lt"/>
                <a:ea typeface="+mn-ea"/>
                <a:cs typeface="+mn-cs"/>
              </a:endParaRPr>
            </a:p>
          </xdr:txBody>
        </xdr:sp>
      </mc:Choice>
      <mc:Fallback xmlns="">
        <xdr:sp macro="" textlink="">
          <xdr:nvSpPr>
            <xdr:cNvPr id="20" name="TextBox 19">
              <a:extLst>
                <a:ext uri="{FF2B5EF4-FFF2-40B4-BE49-F238E27FC236}">
                  <a16:creationId xmlns:a16="http://schemas.microsoft.com/office/drawing/2014/main" id="{8F327EF4-5352-42FA-ACEF-F1AB5C95E8F4}"/>
                </a:ext>
              </a:extLst>
            </xdr:cNvPr>
            <xdr:cNvSpPr txBox="1"/>
          </xdr:nvSpPr>
          <xdr:spPr>
            <a:xfrm>
              <a:off x="2476500" y="7067550"/>
              <a:ext cx="4172361"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〖𝐶𝐶〗_𝑃𝑉=𝑡𝑜𝑡𝑎𝑙 𝑐𝑟𝑎𝑠ℎ 𝑐𝑜𝑠𝑡𝑠 𝑓𝑜𝑟 𝑒𝑣𝑎𝑙𝑢𝑎𝑡𝑖𝑜𝑛 𝑝𝑒𝑟𝑖𝑜𝑑 𝑖𝑛 𝑝𝑟𝑒𝑠𝑒𝑛𝑡 𝑑𝑜𝑙𝑙𝑎𝑟𝑠</a:t>
              </a:r>
              <a:endParaRPr lang="en-US" sz="1100">
                <a:solidFill>
                  <a:schemeClr val="tx1"/>
                </a:solidFill>
                <a:effectLst/>
                <a:latin typeface="+mn-lt"/>
                <a:ea typeface="+mn-ea"/>
                <a:cs typeface="+mn-cs"/>
              </a:endParaRPr>
            </a:p>
          </xdr:txBody>
        </xdr:sp>
      </mc:Fallback>
    </mc:AlternateContent>
    <xdr:clientData/>
  </xdr:oneCellAnchor>
  <xdr:oneCellAnchor>
    <xdr:from>
      <xdr:col>4</xdr:col>
      <xdr:colOff>38100</xdr:colOff>
      <xdr:row>34</xdr:row>
      <xdr:rowOff>57150</xdr:rowOff>
    </xdr:from>
    <xdr:ext cx="4129014" cy="202556"/>
    <mc:AlternateContent xmlns:mc="http://schemas.openxmlformats.org/markup-compatibility/2006" xmlns:a14="http://schemas.microsoft.com/office/drawing/2010/main">
      <mc:Choice Requires="a14">
        <xdr:sp macro="" textlink="">
          <xdr:nvSpPr>
            <xdr:cNvPr id="21" name="TextBox 20">
              <a:extLst>
                <a:ext uri="{FF2B5EF4-FFF2-40B4-BE49-F238E27FC236}">
                  <a16:creationId xmlns:a16="http://schemas.microsoft.com/office/drawing/2014/main" id="{C987D4A9-0D77-4EEF-B6CA-0FC04EBD1A93}"/>
                </a:ext>
              </a:extLst>
            </xdr:cNvPr>
            <xdr:cNvSpPr txBox="1"/>
          </xdr:nvSpPr>
          <xdr:spPr>
            <a:xfrm>
              <a:off x="2476500" y="7286625"/>
              <a:ext cx="4129014" cy="202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𝐶𝐶</m:t>
                        </m:r>
                      </m:e>
                      <m:sub>
                        <m:r>
                          <a:rPr lang="en-US" sz="1100" i="1">
                            <a:solidFill>
                              <a:schemeClr val="tx1"/>
                            </a:solidFill>
                            <a:effectLst/>
                            <a:latin typeface="Cambria Math" panose="02040503050406030204" pitchFamily="18" charset="0"/>
                            <a:ea typeface="+mn-ea"/>
                            <a:cs typeface="+mn-cs"/>
                          </a:rPr>
                          <m:t>𝑃𝑉</m:t>
                        </m:r>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𝑦</m:t>
                            </m:r>
                          </m:e>
                          <m:sub>
                            <m:r>
                              <a:rPr lang="en-US" sz="1100" i="1">
                                <a:solidFill>
                                  <a:schemeClr val="tx1"/>
                                </a:solidFill>
                                <a:effectLst/>
                                <a:latin typeface="Cambria Math" panose="02040503050406030204" pitchFamily="18" charset="0"/>
                                <a:ea typeface="+mn-ea"/>
                                <a:cs typeface="+mn-cs"/>
                              </a:rPr>
                              <m:t>𝑗</m:t>
                            </m:r>
                          </m:sub>
                        </m:sSub>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𝑝𝑟𝑒𝑠𝑒𝑛𝑡</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𝑣𝑎𝑙𝑢𝑒</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𝑜𝑓</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𝑐𝑟𝑎𝑠h</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𝑐𝑜𝑠𝑡𝑠</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𝑓𝑜𝑟</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𝑡h𝑒</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𝑒𝑣𝑎𝑙𝑢𝑎𝑡𝑖𝑜𝑛</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𝑦𝑒𝑎𝑟</m:t>
                    </m:r>
                    <m:r>
                      <a:rPr lang="en-US" sz="1100" i="1">
                        <a:solidFill>
                          <a:schemeClr val="tx1"/>
                        </a:solidFill>
                        <a:effectLst/>
                        <a:latin typeface="Cambria Math" panose="02040503050406030204" pitchFamily="18" charset="0"/>
                        <a:ea typeface="+mn-ea"/>
                        <a:cs typeface="+mn-cs"/>
                      </a:rPr>
                      <m:t> </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𝑦</m:t>
                        </m:r>
                      </m:e>
                      <m:sub>
                        <m:r>
                          <a:rPr lang="en-US" sz="1100" i="1">
                            <a:solidFill>
                              <a:schemeClr val="tx1"/>
                            </a:solidFill>
                            <a:effectLst/>
                            <a:latin typeface="Cambria Math" panose="02040503050406030204" pitchFamily="18" charset="0"/>
                            <a:ea typeface="+mn-ea"/>
                            <a:cs typeface="+mn-cs"/>
                          </a:rPr>
                          <m:t>𝑗</m:t>
                        </m:r>
                      </m:sub>
                    </m:sSub>
                  </m:oMath>
                </m:oMathPara>
              </a14:m>
              <a:endParaRPr lang="en-US" sz="1100">
                <a:solidFill>
                  <a:schemeClr val="tx1"/>
                </a:solidFill>
                <a:effectLst/>
                <a:latin typeface="+mn-lt"/>
                <a:ea typeface="+mn-ea"/>
                <a:cs typeface="+mn-cs"/>
              </a:endParaRPr>
            </a:p>
          </xdr:txBody>
        </xdr:sp>
      </mc:Choice>
      <mc:Fallback xmlns="">
        <xdr:sp macro="" textlink="">
          <xdr:nvSpPr>
            <xdr:cNvPr id="21" name="TextBox 20">
              <a:extLst>
                <a:ext uri="{FF2B5EF4-FFF2-40B4-BE49-F238E27FC236}">
                  <a16:creationId xmlns:a16="http://schemas.microsoft.com/office/drawing/2014/main" id="{C987D4A9-0D77-4EEF-B6CA-0FC04EBD1A93}"/>
                </a:ext>
              </a:extLst>
            </xdr:cNvPr>
            <xdr:cNvSpPr txBox="1"/>
          </xdr:nvSpPr>
          <xdr:spPr>
            <a:xfrm>
              <a:off x="2476500" y="7286625"/>
              <a:ext cx="4129014" cy="202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〖𝐶𝐶〗_(𝑃𝑉,𝑦_𝑗 )=𝑝𝑟𝑒𝑠𝑒𝑛𝑡 𝑣𝑎𝑙𝑢𝑒 𝑜𝑓 𝑐𝑟𝑎𝑠ℎ 𝑐𝑜𝑠𝑡𝑠 𝑓𝑜𝑟 𝑡ℎ𝑒 𝑒𝑣𝑎𝑙𝑢𝑎𝑡𝑖𝑜𝑛 𝑦𝑒𝑎𝑟 𝑦_𝑗</a:t>
              </a:r>
              <a:endParaRPr lang="en-US" sz="1100">
                <a:solidFill>
                  <a:schemeClr val="tx1"/>
                </a:solidFill>
                <a:effectLst/>
                <a:latin typeface="+mn-lt"/>
                <a:ea typeface="+mn-ea"/>
                <a:cs typeface="+mn-cs"/>
              </a:endParaRPr>
            </a:p>
          </xdr:txBody>
        </xdr:sp>
      </mc:Fallback>
    </mc:AlternateContent>
    <xdr:clientData/>
  </xdr:oneCellAnchor>
  <xdr:oneCellAnchor>
    <xdr:from>
      <xdr:col>4</xdr:col>
      <xdr:colOff>104775</xdr:colOff>
      <xdr:row>37</xdr:row>
      <xdr:rowOff>38100</xdr:rowOff>
    </xdr:from>
    <xdr:ext cx="1653530" cy="184794"/>
    <mc:AlternateContent xmlns:mc="http://schemas.openxmlformats.org/markup-compatibility/2006" xmlns:a14="http://schemas.microsoft.com/office/drawing/2010/main">
      <mc:Choice Requires="a14">
        <xdr:sp macro="" textlink="">
          <xdr:nvSpPr>
            <xdr:cNvPr id="22" name="TextBox 21">
              <a:extLst>
                <a:ext uri="{FF2B5EF4-FFF2-40B4-BE49-F238E27FC236}">
                  <a16:creationId xmlns:a16="http://schemas.microsoft.com/office/drawing/2014/main" id="{A8CE47E8-725B-4FCA-9919-5DD4B4D4DCC1}"/>
                </a:ext>
              </a:extLst>
            </xdr:cNvPr>
            <xdr:cNvSpPr txBox="1"/>
          </xdr:nvSpPr>
          <xdr:spPr>
            <a:xfrm>
              <a:off x="2543175" y="7839075"/>
              <a:ext cx="1653530" cy="18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𝐵</m:t>
                        </m:r>
                      </m:e>
                      <m:sub>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𝑃𝑉</m:t>
                            </m:r>
                          </m:e>
                          <m:sub>
                            <m:r>
                              <a:rPr lang="en-US" sz="1100" i="1">
                                <a:solidFill>
                                  <a:schemeClr val="tx1"/>
                                </a:solidFill>
                                <a:effectLst/>
                                <a:latin typeface="Cambria Math" panose="02040503050406030204" pitchFamily="18" charset="0"/>
                                <a:ea typeface="+mn-ea"/>
                                <a:cs typeface="+mn-cs"/>
                              </a:rPr>
                              <m:t>𝑘</m:t>
                            </m:r>
                          </m:sub>
                        </m:sSub>
                      </m:sub>
                    </m:sSub>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𝐶𝐶</m:t>
                            </m:r>
                          </m:e>
                          <m:sub>
                            <m:r>
                              <a:rPr lang="en-US" sz="1100" i="1">
                                <a:solidFill>
                                  <a:schemeClr val="tx1"/>
                                </a:solidFill>
                                <a:effectLst/>
                                <a:latin typeface="Cambria Math" panose="02040503050406030204" pitchFamily="18" charset="0"/>
                                <a:ea typeface="+mn-ea"/>
                                <a:cs typeface="+mn-cs"/>
                              </a:rPr>
                              <m:t>𝑃𝑉</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𝐴𝑙𝑡</m:t>
                                </m:r>
                              </m:e>
                              <m:sub>
                                <m:r>
                                  <a:rPr lang="en-US" sz="1100" i="1">
                                    <a:solidFill>
                                      <a:schemeClr val="tx1"/>
                                    </a:solidFill>
                                    <a:effectLst/>
                                    <a:latin typeface="Cambria Math" panose="02040503050406030204" pitchFamily="18" charset="0"/>
                                    <a:ea typeface="+mn-ea"/>
                                    <a:cs typeface="+mn-cs"/>
                                  </a:rPr>
                                  <m:t>𝑘</m:t>
                                </m:r>
                              </m:sub>
                            </m:sSub>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𝐶𝐶</m:t>
                        </m:r>
                      </m:e>
                      <m:sub>
                        <m:r>
                          <a:rPr lang="en-US" sz="1100" i="1">
                            <a:solidFill>
                              <a:schemeClr val="tx1"/>
                            </a:solidFill>
                            <a:effectLst/>
                            <a:latin typeface="Cambria Math" panose="02040503050406030204" pitchFamily="18" charset="0"/>
                            <a:ea typeface="+mn-ea"/>
                            <a:cs typeface="+mn-cs"/>
                          </a:rPr>
                          <m:t>𝑃𝑉𝐵𝑎𝑠𝑒</m:t>
                        </m:r>
                      </m:sub>
                    </m:sSub>
                  </m:oMath>
                </m:oMathPara>
              </a14:m>
              <a:endParaRPr lang="en-US" sz="1100">
                <a:solidFill>
                  <a:schemeClr val="tx1"/>
                </a:solidFill>
                <a:effectLst/>
                <a:latin typeface="+mn-lt"/>
                <a:ea typeface="+mn-ea"/>
                <a:cs typeface="+mn-cs"/>
              </a:endParaRPr>
            </a:p>
          </xdr:txBody>
        </xdr:sp>
      </mc:Choice>
      <mc:Fallback xmlns="">
        <xdr:sp macro="" textlink="">
          <xdr:nvSpPr>
            <xdr:cNvPr id="22" name="TextBox 21">
              <a:extLst>
                <a:ext uri="{FF2B5EF4-FFF2-40B4-BE49-F238E27FC236}">
                  <a16:creationId xmlns:a16="http://schemas.microsoft.com/office/drawing/2014/main" id="{A8CE47E8-725B-4FCA-9919-5DD4B4D4DCC1}"/>
                </a:ext>
              </a:extLst>
            </xdr:cNvPr>
            <xdr:cNvSpPr txBox="1"/>
          </xdr:nvSpPr>
          <xdr:spPr>
            <a:xfrm>
              <a:off x="2543175" y="7839075"/>
              <a:ext cx="1653530" cy="18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𝐵_(〖𝑃𝑉〗_𝑘 )=〖〖𝐶𝐶〗_(𝑃𝑉〖𝐴𝑙𝑡〗_𝑘 )−𝐶𝐶〗_𝑃𝑉𝐵𝑎𝑠𝑒</a:t>
              </a:r>
              <a:endParaRPr lang="en-US" sz="1100">
                <a:solidFill>
                  <a:schemeClr val="tx1"/>
                </a:solidFill>
                <a:effectLst/>
                <a:latin typeface="+mn-lt"/>
                <a:ea typeface="+mn-ea"/>
                <a:cs typeface="+mn-cs"/>
              </a:endParaRPr>
            </a:p>
          </xdr:txBody>
        </xdr:sp>
      </mc:Fallback>
    </mc:AlternateContent>
    <xdr:clientData/>
  </xdr:oneCellAnchor>
  <xdr:oneCellAnchor>
    <xdr:from>
      <xdr:col>4</xdr:col>
      <xdr:colOff>104775</xdr:colOff>
      <xdr:row>38</xdr:row>
      <xdr:rowOff>66675</xdr:rowOff>
    </xdr:from>
    <xdr:ext cx="1214820" cy="184794"/>
    <mc:AlternateContent xmlns:mc="http://schemas.openxmlformats.org/markup-compatibility/2006" xmlns:a14="http://schemas.microsoft.com/office/drawing/2010/main">
      <mc:Choice Requires="a14">
        <xdr:sp macro="" textlink="">
          <xdr:nvSpPr>
            <xdr:cNvPr id="23" name="TextBox 22">
              <a:extLst>
                <a:ext uri="{FF2B5EF4-FFF2-40B4-BE49-F238E27FC236}">
                  <a16:creationId xmlns:a16="http://schemas.microsoft.com/office/drawing/2014/main" id="{1F787F37-CB57-4B4E-908C-6DEAC4D4C9DB}"/>
                </a:ext>
              </a:extLst>
            </xdr:cNvPr>
            <xdr:cNvSpPr txBox="1"/>
          </xdr:nvSpPr>
          <xdr:spPr>
            <a:xfrm>
              <a:off x="2543175" y="8134350"/>
              <a:ext cx="1214820" cy="18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m:t>
                        </m:r>
                      </m:e>
                      <m:sub>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𝑃𝑉</m:t>
                            </m:r>
                          </m:e>
                          <m:sub>
                            <m:r>
                              <a:rPr lang="en-US" sz="1100" i="1">
                                <a:solidFill>
                                  <a:schemeClr val="tx1"/>
                                </a:solidFill>
                                <a:effectLst/>
                                <a:latin typeface="Cambria Math" panose="02040503050406030204" pitchFamily="18" charset="0"/>
                                <a:ea typeface="+mn-ea"/>
                                <a:cs typeface="+mn-cs"/>
                              </a:rPr>
                              <m:t>𝑘</m:t>
                            </m:r>
                          </m:sub>
                        </m:sSub>
                      </m:sub>
                    </m:sSub>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m:t>
                            </m:r>
                          </m:e>
                          <m:sub>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𝐴𝑙𝑡</m:t>
                                </m:r>
                              </m:e>
                              <m:sub>
                                <m:r>
                                  <a:rPr lang="en-US" sz="1100" i="1">
                                    <a:solidFill>
                                      <a:schemeClr val="tx1"/>
                                    </a:solidFill>
                                    <a:effectLst/>
                                    <a:latin typeface="Cambria Math" panose="02040503050406030204" pitchFamily="18" charset="0"/>
                                    <a:ea typeface="+mn-ea"/>
                                    <a:cs typeface="+mn-cs"/>
                                  </a:rPr>
                                  <m:t>𝑘</m:t>
                                </m:r>
                              </m:sub>
                            </m:sSub>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𝐶</m:t>
                        </m:r>
                      </m:e>
                      <m:sub>
                        <m:r>
                          <a:rPr lang="en-US" sz="1100" i="1">
                            <a:solidFill>
                              <a:schemeClr val="tx1"/>
                            </a:solidFill>
                            <a:effectLst/>
                            <a:latin typeface="Cambria Math" panose="02040503050406030204" pitchFamily="18" charset="0"/>
                            <a:ea typeface="+mn-ea"/>
                            <a:cs typeface="+mn-cs"/>
                          </a:rPr>
                          <m:t>𝐵𝑎𝑠𝑒</m:t>
                        </m:r>
                      </m:sub>
                    </m:sSub>
                  </m:oMath>
                </m:oMathPara>
              </a14:m>
              <a:endParaRPr lang="en-US" sz="1100">
                <a:solidFill>
                  <a:schemeClr val="tx1"/>
                </a:solidFill>
                <a:effectLst/>
                <a:latin typeface="+mn-lt"/>
                <a:ea typeface="+mn-ea"/>
                <a:cs typeface="+mn-cs"/>
              </a:endParaRPr>
            </a:p>
          </xdr:txBody>
        </xdr:sp>
      </mc:Choice>
      <mc:Fallback xmlns="">
        <xdr:sp macro="" textlink="">
          <xdr:nvSpPr>
            <xdr:cNvPr id="23" name="TextBox 22">
              <a:extLst>
                <a:ext uri="{FF2B5EF4-FFF2-40B4-BE49-F238E27FC236}">
                  <a16:creationId xmlns:a16="http://schemas.microsoft.com/office/drawing/2014/main" id="{1F787F37-CB57-4B4E-908C-6DEAC4D4C9DB}"/>
                </a:ext>
              </a:extLst>
            </xdr:cNvPr>
            <xdr:cNvSpPr txBox="1"/>
          </xdr:nvSpPr>
          <xdr:spPr>
            <a:xfrm>
              <a:off x="2543175" y="8134350"/>
              <a:ext cx="1214820" cy="18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𝐶_(〖𝑃𝑉〗_𝑘 )=〖𝐶_(〖𝐴𝑙𝑡〗_𝑘 )−𝐶〗_𝐵𝑎𝑠𝑒</a:t>
              </a:r>
              <a:endParaRPr lang="en-US" sz="1100">
                <a:solidFill>
                  <a:schemeClr val="tx1"/>
                </a:solidFill>
                <a:effectLst/>
                <a:latin typeface="+mn-lt"/>
                <a:ea typeface="+mn-ea"/>
                <a:cs typeface="+mn-cs"/>
              </a:endParaRPr>
            </a:p>
          </xdr:txBody>
        </xdr:sp>
      </mc:Fallback>
    </mc:AlternateContent>
    <xdr:clientData/>
  </xdr:oneCellAnchor>
  <xdr:oneCellAnchor>
    <xdr:from>
      <xdr:col>4</xdr:col>
      <xdr:colOff>123825</xdr:colOff>
      <xdr:row>39</xdr:row>
      <xdr:rowOff>9525</xdr:rowOff>
    </xdr:from>
    <xdr:ext cx="783098" cy="372666"/>
    <mc:AlternateContent xmlns:mc="http://schemas.openxmlformats.org/markup-compatibility/2006" xmlns:a14="http://schemas.microsoft.com/office/drawing/2010/main">
      <mc:Choice Requires="a14">
        <xdr:sp macro="" textlink="">
          <xdr:nvSpPr>
            <xdr:cNvPr id="24" name="TextBox 23">
              <a:extLst>
                <a:ext uri="{FF2B5EF4-FFF2-40B4-BE49-F238E27FC236}">
                  <a16:creationId xmlns:a16="http://schemas.microsoft.com/office/drawing/2014/main" id="{93F9916D-AACC-4096-8F47-DCF2973E1B0B}"/>
                </a:ext>
              </a:extLst>
            </xdr:cNvPr>
            <xdr:cNvSpPr txBox="1"/>
          </xdr:nvSpPr>
          <xdr:spPr>
            <a:xfrm>
              <a:off x="2562225" y="8420100"/>
              <a:ext cx="783098" cy="3726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𝐵</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𝐶</m:t>
                        </m:r>
                      </m:e>
                      <m:sub>
                        <m:r>
                          <a:rPr lang="en-US" sz="1100" i="1">
                            <a:solidFill>
                              <a:schemeClr val="tx1"/>
                            </a:solidFill>
                            <a:effectLst/>
                            <a:latin typeface="Cambria Math" panose="02040503050406030204" pitchFamily="18" charset="0"/>
                            <a:ea typeface="+mn-ea"/>
                            <a:cs typeface="+mn-cs"/>
                          </a:rPr>
                          <m:t>𝑘</m:t>
                        </m:r>
                      </m:sub>
                    </m:sSub>
                    <m:r>
                      <a:rPr lang="en-US" sz="1100" i="1">
                        <a:solidFill>
                          <a:schemeClr val="tx1"/>
                        </a:solidFill>
                        <a:effectLst/>
                        <a:latin typeface="Cambria Math" panose="02040503050406030204" pitchFamily="18" charset="0"/>
                        <a:ea typeface="+mn-ea"/>
                        <a:cs typeface="+mn-cs"/>
                      </a:rPr>
                      <m:t>=</m:t>
                    </m:r>
                    <m:f>
                      <m:fPr>
                        <m:ctrlPr>
                          <a:rPr lang="en-US" sz="1100" i="1">
                            <a:solidFill>
                              <a:schemeClr val="tx1"/>
                            </a:solidFill>
                            <a:effectLst/>
                            <a:latin typeface="Cambria Math" panose="02040503050406030204" pitchFamily="18" charset="0"/>
                            <a:ea typeface="+mn-ea"/>
                            <a:cs typeface="+mn-cs"/>
                          </a:rPr>
                        </m:ctrlPr>
                      </m:fPr>
                      <m:num>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𝐵</m:t>
                            </m:r>
                          </m:e>
                          <m:sub>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𝑃𝑉</m:t>
                                </m:r>
                              </m:e>
                              <m:sub>
                                <m:r>
                                  <a:rPr lang="en-US" sz="1100" i="1">
                                    <a:solidFill>
                                      <a:schemeClr val="tx1"/>
                                    </a:solidFill>
                                    <a:effectLst/>
                                    <a:latin typeface="Cambria Math" panose="02040503050406030204" pitchFamily="18" charset="0"/>
                                    <a:ea typeface="+mn-ea"/>
                                    <a:cs typeface="+mn-cs"/>
                                  </a:rPr>
                                  <m:t>𝑘</m:t>
                                </m:r>
                              </m:sub>
                            </m:sSub>
                          </m:sub>
                        </m:sSub>
                      </m:num>
                      <m:den>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m:t>
                            </m:r>
                          </m:e>
                          <m:sub>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𝑃𝑉</m:t>
                                </m:r>
                              </m:e>
                              <m:sub>
                                <m:r>
                                  <a:rPr lang="en-US" sz="1100" i="1">
                                    <a:solidFill>
                                      <a:schemeClr val="tx1"/>
                                    </a:solidFill>
                                    <a:effectLst/>
                                    <a:latin typeface="Cambria Math" panose="02040503050406030204" pitchFamily="18" charset="0"/>
                                    <a:ea typeface="+mn-ea"/>
                                    <a:cs typeface="+mn-cs"/>
                                  </a:rPr>
                                  <m:t>𝑘</m:t>
                                </m:r>
                              </m:sub>
                            </m:sSub>
                          </m:sub>
                        </m:sSub>
                      </m:den>
                    </m:f>
                  </m:oMath>
                </m:oMathPara>
              </a14:m>
              <a:endParaRPr lang="en-US" sz="1100">
                <a:solidFill>
                  <a:schemeClr val="tx1"/>
                </a:solidFill>
                <a:effectLst/>
                <a:latin typeface="+mn-lt"/>
                <a:ea typeface="+mn-ea"/>
                <a:cs typeface="+mn-cs"/>
              </a:endParaRPr>
            </a:p>
          </xdr:txBody>
        </xdr:sp>
      </mc:Choice>
      <mc:Fallback xmlns="">
        <xdr:sp macro="" textlink="">
          <xdr:nvSpPr>
            <xdr:cNvPr id="24" name="TextBox 23">
              <a:extLst>
                <a:ext uri="{FF2B5EF4-FFF2-40B4-BE49-F238E27FC236}">
                  <a16:creationId xmlns:a16="http://schemas.microsoft.com/office/drawing/2014/main" id="{93F9916D-AACC-4096-8F47-DCF2973E1B0B}"/>
                </a:ext>
              </a:extLst>
            </xdr:cNvPr>
            <xdr:cNvSpPr txBox="1"/>
          </xdr:nvSpPr>
          <xdr:spPr>
            <a:xfrm>
              <a:off x="2562225" y="8420100"/>
              <a:ext cx="783098" cy="3726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〖𝐵/𝐶〗_𝑘=𝐵_(〖𝑃𝑉〗_𝑘 )/𝐶_(〖𝑃𝑉〗_𝑘 ) </a:t>
              </a:r>
              <a:endParaRPr lang="en-US" sz="1100">
                <a:solidFill>
                  <a:schemeClr val="tx1"/>
                </a:solidFill>
                <a:effectLst/>
                <a:latin typeface="+mn-lt"/>
                <a:ea typeface="+mn-ea"/>
                <a:cs typeface="+mn-cs"/>
              </a:endParaRPr>
            </a:p>
          </xdr:txBody>
        </xdr:sp>
      </mc:Fallback>
    </mc:AlternateContent>
    <xdr:clientData/>
  </xdr:oneCellAnchor>
  <xdr:oneCellAnchor>
    <xdr:from>
      <xdr:col>4</xdr:col>
      <xdr:colOff>66675</xdr:colOff>
      <xdr:row>41</xdr:row>
      <xdr:rowOff>19050</xdr:rowOff>
    </xdr:from>
    <xdr:ext cx="2729722" cy="184794"/>
    <mc:AlternateContent xmlns:mc="http://schemas.openxmlformats.org/markup-compatibility/2006" xmlns:a14="http://schemas.microsoft.com/office/drawing/2010/main">
      <mc:Choice Requires="a14">
        <xdr:sp macro="" textlink="">
          <xdr:nvSpPr>
            <xdr:cNvPr id="25" name="TextBox 24">
              <a:extLst>
                <a:ext uri="{FF2B5EF4-FFF2-40B4-BE49-F238E27FC236}">
                  <a16:creationId xmlns:a16="http://schemas.microsoft.com/office/drawing/2014/main" id="{B97F41A8-9B63-415A-AAE1-60CFFB440077}"/>
                </a:ext>
              </a:extLst>
            </xdr:cNvPr>
            <xdr:cNvSpPr txBox="1"/>
          </xdr:nvSpPr>
          <xdr:spPr>
            <a:xfrm>
              <a:off x="2505075" y="8982075"/>
              <a:ext cx="2729722" cy="18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𝐵</m:t>
                        </m:r>
                      </m:e>
                      <m:sub>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𝑃𝑉</m:t>
                            </m:r>
                          </m:e>
                          <m:sub>
                            <m:r>
                              <a:rPr lang="en-US" sz="1100" i="1">
                                <a:solidFill>
                                  <a:schemeClr val="tx1"/>
                                </a:solidFill>
                                <a:effectLst/>
                                <a:latin typeface="Cambria Math" panose="02040503050406030204" pitchFamily="18" charset="0"/>
                                <a:ea typeface="+mn-ea"/>
                                <a:cs typeface="+mn-cs"/>
                              </a:rPr>
                              <m:t>𝑘</m:t>
                            </m:r>
                          </m:sub>
                        </m:sSub>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𝑏𝑒𝑛𝑒𝑓𝑖𝑡</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𝑜𝑓</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𝑚𝑖𝑡𝑖𝑔𝑎𝑡𝑖𝑜𝑛</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𝑎𝑙𝑡𝑒𝑟𝑛𝑎𝑡𝑖𝑣𝑒</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𝑘</m:t>
                    </m:r>
                  </m:oMath>
                </m:oMathPara>
              </a14:m>
              <a:endParaRPr lang="en-US" sz="1100">
                <a:solidFill>
                  <a:schemeClr val="tx1"/>
                </a:solidFill>
                <a:effectLst/>
                <a:latin typeface="+mn-lt"/>
                <a:ea typeface="+mn-ea"/>
                <a:cs typeface="+mn-cs"/>
              </a:endParaRPr>
            </a:p>
          </xdr:txBody>
        </xdr:sp>
      </mc:Choice>
      <mc:Fallback xmlns="">
        <xdr:sp macro="" textlink="">
          <xdr:nvSpPr>
            <xdr:cNvPr id="25" name="TextBox 24">
              <a:extLst>
                <a:ext uri="{FF2B5EF4-FFF2-40B4-BE49-F238E27FC236}">
                  <a16:creationId xmlns:a16="http://schemas.microsoft.com/office/drawing/2014/main" id="{B97F41A8-9B63-415A-AAE1-60CFFB440077}"/>
                </a:ext>
              </a:extLst>
            </xdr:cNvPr>
            <xdr:cNvSpPr txBox="1"/>
          </xdr:nvSpPr>
          <xdr:spPr>
            <a:xfrm>
              <a:off x="2505075" y="8982075"/>
              <a:ext cx="2729722" cy="18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𝐵_(〖𝑃𝑉〗_𝑘 )=𝑏𝑒𝑛𝑒𝑓𝑖𝑡 𝑜𝑓 𝑚𝑖𝑡𝑖𝑔𝑎𝑡𝑖𝑜𝑛 𝑎𝑙𝑡𝑒𝑟𝑛𝑎𝑡𝑖𝑣𝑒 𝑘</a:t>
              </a:r>
              <a:endParaRPr lang="en-US" sz="1100">
                <a:solidFill>
                  <a:schemeClr val="tx1"/>
                </a:solidFill>
                <a:effectLst/>
                <a:latin typeface="+mn-lt"/>
                <a:ea typeface="+mn-ea"/>
                <a:cs typeface="+mn-cs"/>
              </a:endParaRPr>
            </a:p>
          </xdr:txBody>
        </xdr:sp>
      </mc:Fallback>
    </mc:AlternateContent>
    <xdr:clientData/>
  </xdr:oneCellAnchor>
  <xdr:oneCellAnchor>
    <xdr:from>
      <xdr:col>4</xdr:col>
      <xdr:colOff>57150</xdr:colOff>
      <xdr:row>42</xdr:row>
      <xdr:rowOff>38100</xdr:rowOff>
    </xdr:from>
    <xdr:ext cx="3770648" cy="184794"/>
    <mc:AlternateContent xmlns:mc="http://schemas.openxmlformats.org/markup-compatibility/2006" xmlns:a14="http://schemas.microsoft.com/office/drawing/2010/main">
      <mc:Choice Requires="a14">
        <xdr:sp macro="" textlink="">
          <xdr:nvSpPr>
            <xdr:cNvPr id="26" name="TextBox 25">
              <a:extLst>
                <a:ext uri="{FF2B5EF4-FFF2-40B4-BE49-F238E27FC236}">
                  <a16:creationId xmlns:a16="http://schemas.microsoft.com/office/drawing/2014/main" id="{6B8094C0-E95C-4F35-9F82-42DEF76E7E7B}"/>
                </a:ext>
              </a:extLst>
            </xdr:cNvPr>
            <xdr:cNvSpPr txBox="1"/>
          </xdr:nvSpPr>
          <xdr:spPr>
            <a:xfrm>
              <a:off x="2495550" y="9191625"/>
              <a:ext cx="3770648" cy="18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𝐶𝐶</m:t>
                        </m:r>
                      </m:e>
                      <m:sub>
                        <m:r>
                          <a:rPr lang="en-US" sz="1100" i="1">
                            <a:solidFill>
                              <a:schemeClr val="tx1"/>
                            </a:solidFill>
                            <a:effectLst/>
                            <a:latin typeface="Cambria Math" panose="02040503050406030204" pitchFamily="18" charset="0"/>
                            <a:ea typeface="+mn-ea"/>
                            <a:cs typeface="+mn-cs"/>
                          </a:rPr>
                          <m:t>𝑃𝑉</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𝐴𝑙𝑡</m:t>
                            </m:r>
                          </m:e>
                          <m:sub>
                            <m:r>
                              <a:rPr lang="en-US" sz="1100" i="1">
                                <a:solidFill>
                                  <a:schemeClr val="tx1"/>
                                </a:solidFill>
                                <a:effectLst/>
                                <a:latin typeface="Cambria Math" panose="02040503050406030204" pitchFamily="18" charset="0"/>
                                <a:ea typeface="+mn-ea"/>
                                <a:cs typeface="+mn-cs"/>
                              </a:rPr>
                              <m:t>𝑘</m:t>
                            </m:r>
                          </m:sub>
                        </m:sSub>
                      </m:sub>
                    </m:sSub>
                    <m:r>
                      <m:rPr>
                        <m:nor/>
                      </m:rPr>
                      <a:rPr lang="en-US" sz="1100">
                        <a:solidFill>
                          <a:schemeClr val="tx1"/>
                        </a:solidFill>
                        <a:effectLst/>
                        <a:latin typeface="+mn-lt"/>
                        <a:ea typeface="+mn-ea"/>
                        <a:cs typeface="+mn-cs"/>
                      </a:rPr>
                      <m:t>= </m:t>
                    </m:r>
                    <m:r>
                      <m:rPr>
                        <m:nor/>
                      </m:rPr>
                      <a:rPr lang="en-US" sz="1100" i="1">
                        <a:solidFill>
                          <a:schemeClr val="tx1"/>
                        </a:solidFill>
                        <a:effectLst/>
                        <a:latin typeface="+mn-lt"/>
                        <a:ea typeface="+mn-ea"/>
                        <a:cs typeface="+mn-cs"/>
                      </a:rPr>
                      <m:t>present</m:t>
                    </m:r>
                    <m:r>
                      <m:rPr>
                        <m:nor/>
                      </m:rPr>
                      <a:rPr lang="en-US" sz="1100" i="1">
                        <a:solidFill>
                          <a:schemeClr val="tx1"/>
                        </a:solidFill>
                        <a:effectLst/>
                        <a:latin typeface="+mn-lt"/>
                        <a:ea typeface="+mn-ea"/>
                        <a:cs typeface="+mn-cs"/>
                      </a:rPr>
                      <m:t> </m:t>
                    </m:r>
                    <m:r>
                      <m:rPr>
                        <m:nor/>
                      </m:rPr>
                      <a:rPr lang="en-US" sz="1100" i="1">
                        <a:solidFill>
                          <a:schemeClr val="tx1"/>
                        </a:solidFill>
                        <a:effectLst/>
                        <a:latin typeface="+mn-lt"/>
                        <a:ea typeface="+mn-ea"/>
                        <a:cs typeface="+mn-cs"/>
                      </a:rPr>
                      <m:t>value</m:t>
                    </m:r>
                    <m:r>
                      <m:rPr>
                        <m:nor/>
                      </m:rPr>
                      <a:rPr lang="en-US" sz="1100" i="1">
                        <a:solidFill>
                          <a:schemeClr val="tx1"/>
                        </a:solidFill>
                        <a:effectLst/>
                        <a:latin typeface="+mn-lt"/>
                        <a:ea typeface="+mn-ea"/>
                        <a:cs typeface="+mn-cs"/>
                      </a:rPr>
                      <m:t> </m:t>
                    </m:r>
                    <m:r>
                      <m:rPr>
                        <m:nor/>
                      </m:rPr>
                      <a:rPr lang="en-US" sz="1100" i="1">
                        <a:solidFill>
                          <a:schemeClr val="tx1"/>
                        </a:solidFill>
                        <a:effectLst/>
                        <a:latin typeface="+mn-lt"/>
                        <a:ea typeface="+mn-ea"/>
                        <a:cs typeface="+mn-cs"/>
                      </a:rPr>
                      <m:t>of</m:t>
                    </m:r>
                    <m:r>
                      <m:rPr>
                        <m:nor/>
                      </m:rPr>
                      <a:rPr lang="en-US" sz="1100" i="1">
                        <a:solidFill>
                          <a:schemeClr val="tx1"/>
                        </a:solidFill>
                        <a:effectLst/>
                        <a:latin typeface="+mn-lt"/>
                        <a:ea typeface="+mn-ea"/>
                        <a:cs typeface="+mn-cs"/>
                      </a:rPr>
                      <m:t> </m:t>
                    </m:r>
                    <m:r>
                      <m:rPr>
                        <m:nor/>
                      </m:rPr>
                      <a:rPr lang="en-US" sz="1100" i="1">
                        <a:solidFill>
                          <a:schemeClr val="tx1"/>
                        </a:solidFill>
                        <a:effectLst/>
                        <a:latin typeface="+mn-lt"/>
                        <a:ea typeface="+mn-ea"/>
                        <a:cs typeface="+mn-cs"/>
                      </a:rPr>
                      <m:t>crash</m:t>
                    </m:r>
                    <m:r>
                      <m:rPr>
                        <m:nor/>
                      </m:rPr>
                      <a:rPr lang="en-US" sz="1100" i="1">
                        <a:solidFill>
                          <a:schemeClr val="tx1"/>
                        </a:solidFill>
                        <a:effectLst/>
                        <a:latin typeface="+mn-lt"/>
                        <a:ea typeface="+mn-ea"/>
                        <a:cs typeface="+mn-cs"/>
                      </a:rPr>
                      <m:t> </m:t>
                    </m:r>
                    <m:r>
                      <m:rPr>
                        <m:nor/>
                      </m:rPr>
                      <a:rPr lang="en-US" sz="1100" i="1">
                        <a:solidFill>
                          <a:schemeClr val="tx1"/>
                        </a:solidFill>
                        <a:effectLst/>
                        <a:latin typeface="+mn-lt"/>
                        <a:ea typeface="+mn-ea"/>
                        <a:cs typeface="+mn-cs"/>
                      </a:rPr>
                      <m:t>costs</m:t>
                    </m:r>
                    <m:r>
                      <m:rPr>
                        <m:nor/>
                      </m:rPr>
                      <a:rPr lang="en-US" sz="1100" i="1">
                        <a:solidFill>
                          <a:schemeClr val="tx1"/>
                        </a:solidFill>
                        <a:effectLst/>
                        <a:latin typeface="+mn-lt"/>
                        <a:ea typeface="+mn-ea"/>
                        <a:cs typeface="+mn-cs"/>
                      </a:rPr>
                      <m:t> </m:t>
                    </m:r>
                    <m:r>
                      <m:rPr>
                        <m:nor/>
                      </m:rPr>
                      <a:rPr lang="en-US" sz="1100" i="1">
                        <a:solidFill>
                          <a:schemeClr val="tx1"/>
                        </a:solidFill>
                        <a:effectLst/>
                        <a:latin typeface="+mn-lt"/>
                        <a:ea typeface="+mn-ea"/>
                        <a:cs typeface="+mn-cs"/>
                      </a:rPr>
                      <m:t>for</m:t>
                    </m:r>
                    <m:r>
                      <m:rPr>
                        <m:nor/>
                      </m:rPr>
                      <a:rPr lang="en-US" sz="1100" i="1">
                        <a:solidFill>
                          <a:schemeClr val="tx1"/>
                        </a:solidFill>
                        <a:effectLst/>
                        <a:latin typeface="+mn-lt"/>
                        <a:ea typeface="+mn-ea"/>
                        <a:cs typeface="+mn-cs"/>
                      </a:rPr>
                      <m:t> </m:t>
                    </m:r>
                    <m:r>
                      <m:rPr>
                        <m:nor/>
                      </m:rPr>
                      <a:rPr lang="en-US" sz="1100" i="1">
                        <a:solidFill>
                          <a:schemeClr val="tx1"/>
                        </a:solidFill>
                        <a:effectLst/>
                        <a:latin typeface="+mn-lt"/>
                        <a:ea typeface="+mn-ea"/>
                        <a:cs typeface="+mn-cs"/>
                      </a:rPr>
                      <m:t>mitigation</m:t>
                    </m:r>
                    <m:r>
                      <m:rPr>
                        <m:nor/>
                      </m:rPr>
                      <a:rPr lang="en-US" sz="1100" i="1">
                        <a:solidFill>
                          <a:schemeClr val="tx1"/>
                        </a:solidFill>
                        <a:effectLst/>
                        <a:latin typeface="+mn-lt"/>
                        <a:ea typeface="+mn-ea"/>
                        <a:cs typeface="+mn-cs"/>
                      </a:rPr>
                      <m:t> </m:t>
                    </m:r>
                    <m:r>
                      <m:rPr>
                        <m:nor/>
                      </m:rPr>
                      <a:rPr lang="en-US" sz="1100" i="1">
                        <a:solidFill>
                          <a:schemeClr val="tx1"/>
                        </a:solidFill>
                        <a:effectLst/>
                        <a:latin typeface="+mn-lt"/>
                        <a:ea typeface="+mn-ea"/>
                        <a:cs typeface="+mn-cs"/>
                      </a:rPr>
                      <m:t>alternative</m:t>
                    </m:r>
                    <m:r>
                      <m:rPr>
                        <m:nor/>
                      </m:rPr>
                      <a:rPr lang="en-US" sz="1100" i="1">
                        <a:solidFill>
                          <a:schemeClr val="tx1"/>
                        </a:solidFill>
                        <a:effectLst/>
                        <a:latin typeface="+mn-lt"/>
                        <a:ea typeface="+mn-ea"/>
                        <a:cs typeface="+mn-cs"/>
                      </a:rPr>
                      <m:t> </m:t>
                    </m:r>
                    <m:r>
                      <m:rPr>
                        <m:nor/>
                      </m:rPr>
                      <a:rPr lang="en-US" sz="1100" i="1">
                        <a:solidFill>
                          <a:schemeClr val="tx1"/>
                        </a:solidFill>
                        <a:effectLst/>
                        <a:latin typeface="+mn-lt"/>
                        <a:ea typeface="+mn-ea"/>
                        <a:cs typeface="+mn-cs"/>
                      </a:rPr>
                      <m:t>k</m:t>
                    </m:r>
                  </m:oMath>
                </m:oMathPara>
              </a14:m>
              <a:endParaRPr lang="en-US" sz="1100">
                <a:solidFill>
                  <a:schemeClr val="tx1"/>
                </a:solidFill>
                <a:effectLst/>
                <a:latin typeface="+mn-lt"/>
                <a:ea typeface="+mn-ea"/>
                <a:cs typeface="+mn-cs"/>
              </a:endParaRPr>
            </a:p>
          </xdr:txBody>
        </xdr:sp>
      </mc:Choice>
      <mc:Fallback xmlns="">
        <xdr:sp macro="" textlink="">
          <xdr:nvSpPr>
            <xdr:cNvPr id="26" name="TextBox 25">
              <a:extLst>
                <a:ext uri="{FF2B5EF4-FFF2-40B4-BE49-F238E27FC236}">
                  <a16:creationId xmlns:a16="http://schemas.microsoft.com/office/drawing/2014/main" id="{6B8094C0-E95C-4F35-9F82-42DEF76E7E7B}"/>
                </a:ext>
              </a:extLst>
            </xdr:cNvPr>
            <xdr:cNvSpPr txBox="1"/>
          </xdr:nvSpPr>
          <xdr:spPr>
            <a:xfrm>
              <a:off x="2495550" y="9191625"/>
              <a:ext cx="3770648" cy="18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〖𝐶𝐶〗_(𝑃𝑉〖𝐴𝑙𝑡〗_𝑘 ) </a:t>
              </a:r>
              <a:r>
                <a:rPr lang="en-US" sz="1100" i="0">
                  <a:solidFill>
                    <a:schemeClr val="tx1"/>
                  </a:solidFill>
                  <a:effectLst/>
                  <a:latin typeface="Cambria Math" panose="02040503050406030204" pitchFamily="18" charset="0"/>
                  <a:ea typeface="+mn-ea"/>
                  <a:cs typeface="+mn-cs"/>
                </a:rPr>
                <a:t>"= present value of crash costs for mitigation alternative k</a:t>
              </a:r>
              <a:r>
                <a:rPr lang="en-US" sz="1100" i="0">
                  <a:solidFill>
                    <a:schemeClr val="tx1"/>
                  </a:solidFill>
                  <a:effectLst/>
                  <a:latin typeface="+mn-lt"/>
                  <a:ea typeface="+mn-ea"/>
                  <a:cs typeface="+mn-cs"/>
                </a:rPr>
                <a:t>"</a:t>
              </a:r>
              <a:endParaRPr lang="en-US" sz="1100">
                <a:solidFill>
                  <a:schemeClr val="tx1"/>
                </a:solidFill>
                <a:effectLst/>
                <a:latin typeface="+mn-lt"/>
                <a:ea typeface="+mn-ea"/>
                <a:cs typeface="+mn-cs"/>
              </a:endParaRPr>
            </a:p>
          </xdr:txBody>
        </xdr:sp>
      </mc:Fallback>
    </mc:AlternateContent>
    <xdr:clientData/>
  </xdr:oneCellAnchor>
  <xdr:oneCellAnchor>
    <xdr:from>
      <xdr:col>4</xdr:col>
      <xdr:colOff>66675</xdr:colOff>
      <xdr:row>43</xdr:row>
      <xdr:rowOff>85725</xdr:rowOff>
    </xdr:from>
    <xdr:ext cx="3761799" cy="172227"/>
    <mc:AlternateContent xmlns:mc="http://schemas.openxmlformats.org/markup-compatibility/2006" xmlns:a14="http://schemas.microsoft.com/office/drawing/2010/main">
      <mc:Choice Requires="a14">
        <xdr:sp macro="" textlink="">
          <xdr:nvSpPr>
            <xdr:cNvPr id="27" name="TextBox 26">
              <a:extLst>
                <a:ext uri="{FF2B5EF4-FFF2-40B4-BE49-F238E27FC236}">
                  <a16:creationId xmlns:a16="http://schemas.microsoft.com/office/drawing/2014/main" id="{DCD512BD-E1C6-468B-A51C-D410B0B5D63D}"/>
                </a:ext>
              </a:extLst>
            </xdr:cNvPr>
            <xdr:cNvSpPr txBox="1"/>
          </xdr:nvSpPr>
          <xdr:spPr>
            <a:xfrm>
              <a:off x="2505075" y="9429750"/>
              <a:ext cx="3761799"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𝐶𝐶</m:t>
                        </m:r>
                      </m:e>
                      <m:sub>
                        <m:r>
                          <a:rPr lang="en-US" sz="1100" i="1">
                            <a:solidFill>
                              <a:schemeClr val="tx1"/>
                            </a:solidFill>
                            <a:effectLst/>
                            <a:latin typeface="Cambria Math" panose="02040503050406030204" pitchFamily="18" charset="0"/>
                            <a:ea typeface="+mn-ea"/>
                            <a:cs typeface="+mn-cs"/>
                          </a:rPr>
                          <m:t>𝑃𝑉𝐵𝑎𝑠𝑒</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𝑝𝑟𝑒𝑠𝑒𝑛𝑡</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𝑣𝑎𝑙𝑢𝑒</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𝑜𝑓</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𝑐𝑟𝑎𝑠h</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𝑐𝑜𝑠𝑡𝑠</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𝑓𝑜𝑟</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𝑏𝑎𝑠𝑒</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𝑐𝑜𝑛𝑑𝑖𝑡𝑖𝑜𝑛</m:t>
                    </m:r>
                  </m:oMath>
                </m:oMathPara>
              </a14:m>
              <a:endParaRPr lang="en-US" sz="1100">
                <a:solidFill>
                  <a:schemeClr val="tx1"/>
                </a:solidFill>
                <a:effectLst/>
                <a:latin typeface="+mn-lt"/>
                <a:ea typeface="+mn-ea"/>
                <a:cs typeface="+mn-cs"/>
              </a:endParaRPr>
            </a:p>
          </xdr:txBody>
        </xdr:sp>
      </mc:Choice>
      <mc:Fallback xmlns="">
        <xdr:sp macro="" textlink="">
          <xdr:nvSpPr>
            <xdr:cNvPr id="27" name="TextBox 26">
              <a:extLst>
                <a:ext uri="{FF2B5EF4-FFF2-40B4-BE49-F238E27FC236}">
                  <a16:creationId xmlns:a16="http://schemas.microsoft.com/office/drawing/2014/main" id="{DCD512BD-E1C6-468B-A51C-D410B0B5D63D}"/>
                </a:ext>
              </a:extLst>
            </xdr:cNvPr>
            <xdr:cNvSpPr txBox="1"/>
          </xdr:nvSpPr>
          <xdr:spPr>
            <a:xfrm>
              <a:off x="2505075" y="9429750"/>
              <a:ext cx="3761799"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〖𝐶𝐶〗_𝑃𝑉𝐵𝑎𝑠𝑒=𝑝𝑟𝑒𝑠𝑒𝑛𝑡 𝑣𝑎𝑙𝑢𝑒 𝑜𝑓 𝑐𝑟𝑎𝑠ℎ 𝑐𝑜𝑠𝑡𝑠 𝑓𝑜𝑟 𝑏𝑎𝑠𝑒 𝑐𝑜𝑛𝑑𝑖𝑡𝑖𝑜𝑛</a:t>
              </a:r>
              <a:endParaRPr lang="en-US" sz="1100">
                <a:solidFill>
                  <a:schemeClr val="tx1"/>
                </a:solidFill>
                <a:effectLst/>
                <a:latin typeface="+mn-lt"/>
                <a:ea typeface="+mn-ea"/>
                <a:cs typeface="+mn-cs"/>
              </a:endParaRPr>
            </a:p>
          </xdr:txBody>
        </xdr:sp>
      </mc:Fallback>
    </mc:AlternateContent>
    <xdr:clientData/>
  </xdr:oneCellAnchor>
  <xdr:oneCellAnchor>
    <xdr:from>
      <xdr:col>4</xdr:col>
      <xdr:colOff>57150</xdr:colOff>
      <xdr:row>44</xdr:row>
      <xdr:rowOff>104775</xdr:rowOff>
    </xdr:from>
    <xdr:ext cx="4890185" cy="184794"/>
    <mc:AlternateContent xmlns:mc="http://schemas.openxmlformats.org/markup-compatibility/2006" xmlns:a14="http://schemas.microsoft.com/office/drawing/2010/main">
      <mc:Choice Requires="a14">
        <xdr:sp macro="" textlink="">
          <xdr:nvSpPr>
            <xdr:cNvPr id="28" name="TextBox 27">
              <a:extLst>
                <a:ext uri="{FF2B5EF4-FFF2-40B4-BE49-F238E27FC236}">
                  <a16:creationId xmlns:a16="http://schemas.microsoft.com/office/drawing/2014/main" id="{3697E734-65A4-49F1-824F-8A6A2245B655}"/>
                </a:ext>
              </a:extLst>
            </xdr:cNvPr>
            <xdr:cNvSpPr txBox="1"/>
          </xdr:nvSpPr>
          <xdr:spPr>
            <a:xfrm>
              <a:off x="2495550" y="9639300"/>
              <a:ext cx="4890185" cy="18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m:t>
                        </m:r>
                      </m:e>
                      <m:sub>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𝑃𝑉</m:t>
                            </m:r>
                          </m:e>
                          <m:sub>
                            <m:r>
                              <a:rPr lang="en-US" sz="1100" i="1">
                                <a:solidFill>
                                  <a:schemeClr val="tx1"/>
                                </a:solidFill>
                                <a:effectLst/>
                                <a:latin typeface="Cambria Math" panose="02040503050406030204" pitchFamily="18" charset="0"/>
                                <a:ea typeface="+mn-ea"/>
                                <a:cs typeface="+mn-cs"/>
                              </a:rPr>
                              <m:t>𝑘</m:t>
                            </m:r>
                          </m:sub>
                        </m:sSub>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𝑎𝑑𝑑𝑖𝑡𝑖𝑜𝑛𝑎𝑙</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𝑐𝑜𝑠𝑡</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𝑜𝑓</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𝑚𝑖𝑡𝑖𝑔𝑎𝑡𝑖𝑜𝑛</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𝑎𝑙𝑡𝑒𝑟𝑛𝑎𝑡𝑖𝑣𝑒</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𝑐𝑜𝑚𝑝𝑎𝑟𝑒𝑑</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𝑡𝑜</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𝑏𝑎𝑠𝑒</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𝑐𝑜𝑛𝑑𝑖𝑡𝑖𝑜𝑛</m:t>
                    </m:r>
                  </m:oMath>
                </m:oMathPara>
              </a14:m>
              <a:endParaRPr lang="en-US" sz="1100">
                <a:solidFill>
                  <a:schemeClr val="tx1"/>
                </a:solidFill>
                <a:effectLst/>
                <a:latin typeface="+mn-lt"/>
                <a:ea typeface="+mn-ea"/>
                <a:cs typeface="+mn-cs"/>
              </a:endParaRPr>
            </a:p>
          </xdr:txBody>
        </xdr:sp>
      </mc:Choice>
      <mc:Fallback xmlns="">
        <xdr:sp macro="" textlink="">
          <xdr:nvSpPr>
            <xdr:cNvPr id="28" name="TextBox 27">
              <a:extLst>
                <a:ext uri="{FF2B5EF4-FFF2-40B4-BE49-F238E27FC236}">
                  <a16:creationId xmlns:a16="http://schemas.microsoft.com/office/drawing/2014/main" id="{3697E734-65A4-49F1-824F-8A6A2245B655}"/>
                </a:ext>
              </a:extLst>
            </xdr:cNvPr>
            <xdr:cNvSpPr txBox="1"/>
          </xdr:nvSpPr>
          <xdr:spPr>
            <a:xfrm>
              <a:off x="2495550" y="9639300"/>
              <a:ext cx="4890185" cy="18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𝐶_(〖𝑃𝑉〗_𝑘 )=𝑎𝑑𝑑𝑖𝑡𝑖𝑜𝑛𝑎𝑙 𝑐𝑜𝑠𝑡 𝑜𝑓 𝑚𝑖𝑡𝑖𝑔𝑎𝑡𝑖𝑜𝑛 𝑎𝑙𝑡𝑒𝑟𝑛𝑎𝑡𝑖𝑣𝑒 𝑐𝑜𝑚𝑝𝑎𝑟𝑒𝑑 𝑡𝑜 𝑏𝑎𝑠𝑒 𝑐𝑜𝑛𝑑𝑖𝑡𝑖𝑜𝑛</a:t>
              </a:r>
              <a:endParaRPr lang="en-US" sz="1100">
                <a:solidFill>
                  <a:schemeClr val="tx1"/>
                </a:solidFill>
                <a:effectLst/>
                <a:latin typeface="+mn-lt"/>
                <a:ea typeface="+mn-ea"/>
                <a:cs typeface="+mn-cs"/>
              </a:endParaRPr>
            </a:p>
          </xdr:txBody>
        </xdr:sp>
      </mc:Fallback>
    </mc:AlternateContent>
    <xdr:clientData/>
  </xdr:oneCellAnchor>
  <xdr:oneCellAnchor>
    <xdr:from>
      <xdr:col>4</xdr:col>
      <xdr:colOff>76200</xdr:colOff>
      <xdr:row>46</xdr:row>
      <xdr:rowOff>9525</xdr:rowOff>
    </xdr:from>
    <xdr:ext cx="4173515" cy="184794"/>
    <mc:AlternateContent xmlns:mc="http://schemas.openxmlformats.org/markup-compatibility/2006" xmlns:a14="http://schemas.microsoft.com/office/drawing/2010/main">
      <mc:Choice Requires="a14">
        <xdr:sp macro="" textlink="">
          <xdr:nvSpPr>
            <xdr:cNvPr id="29" name="TextBox 28">
              <a:extLst>
                <a:ext uri="{FF2B5EF4-FFF2-40B4-BE49-F238E27FC236}">
                  <a16:creationId xmlns:a16="http://schemas.microsoft.com/office/drawing/2014/main" id="{8B0EB8EE-8211-45EC-8080-FE10ACBAE50B}"/>
                </a:ext>
              </a:extLst>
            </xdr:cNvPr>
            <xdr:cNvSpPr txBox="1"/>
          </xdr:nvSpPr>
          <xdr:spPr>
            <a:xfrm>
              <a:off x="2514600" y="9925050"/>
              <a:ext cx="4173515" cy="18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𝐶𝐶</m:t>
                        </m:r>
                      </m:e>
                      <m:sub>
                        <m:r>
                          <a:rPr lang="en-US" sz="1100" i="1">
                            <a:solidFill>
                              <a:schemeClr val="tx1"/>
                            </a:solidFill>
                            <a:effectLst/>
                            <a:latin typeface="Cambria Math" panose="02040503050406030204" pitchFamily="18" charset="0"/>
                            <a:ea typeface="+mn-ea"/>
                            <a:cs typeface="+mn-cs"/>
                          </a:rPr>
                          <m:t>𝑃𝑉</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𝐴𝑙𝑡</m:t>
                            </m:r>
                          </m:e>
                          <m:sub>
                            <m:r>
                              <a:rPr lang="en-US" sz="1100" i="1">
                                <a:solidFill>
                                  <a:schemeClr val="tx1"/>
                                </a:solidFill>
                                <a:effectLst/>
                                <a:latin typeface="Cambria Math" panose="02040503050406030204" pitchFamily="18" charset="0"/>
                                <a:ea typeface="+mn-ea"/>
                                <a:cs typeface="+mn-cs"/>
                              </a:rPr>
                              <m:t>𝑘</m:t>
                            </m:r>
                          </m:sub>
                        </m:sSub>
                      </m:sub>
                    </m:sSub>
                    <m:r>
                      <m:rPr>
                        <m:nor/>
                      </m:rPr>
                      <a:rPr lang="en-US" sz="1100">
                        <a:solidFill>
                          <a:schemeClr val="tx1"/>
                        </a:solidFill>
                        <a:effectLst/>
                        <a:latin typeface="+mn-lt"/>
                        <a:ea typeface="+mn-ea"/>
                        <a:cs typeface="+mn-cs"/>
                      </a:rPr>
                      <m:t>= </m:t>
                    </m:r>
                    <m:r>
                      <m:rPr>
                        <m:nor/>
                      </m:rPr>
                      <a:rPr lang="en-US" sz="1100" i="1">
                        <a:solidFill>
                          <a:schemeClr val="tx1"/>
                        </a:solidFill>
                        <a:effectLst/>
                        <a:latin typeface="+mn-lt"/>
                        <a:ea typeface="+mn-ea"/>
                        <a:cs typeface="+mn-cs"/>
                      </a:rPr>
                      <m:t>present</m:t>
                    </m:r>
                    <m:r>
                      <m:rPr>
                        <m:nor/>
                      </m:rPr>
                      <a:rPr lang="en-US" sz="1100" i="1">
                        <a:solidFill>
                          <a:schemeClr val="tx1"/>
                        </a:solidFill>
                        <a:effectLst/>
                        <a:latin typeface="+mn-lt"/>
                        <a:ea typeface="+mn-ea"/>
                        <a:cs typeface="+mn-cs"/>
                      </a:rPr>
                      <m:t> </m:t>
                    </m:r>
                    <m:r>
                      <m:rPr>
                        <m:nor/>
                      </m:rPr>
                      <a:rPr lang="en-US" sz="1100" i="1">
                        <a:solidFill>
                          <a:schemeClr val="tx1"/>
                        </a:solidFill>
                        <a:effectLst/>
                        <a:latin typeface="+mn-lt"/>
                        <a:ea typeface="+mn-ea"/>
                        <a:cs typeface="+mn-cs"/>
                      </a:rPr>
                      <m:t>value</m:t>
                    </m:r>
                    <m:r>
                      <m:rPr>
                        <m:nor/>
                      </m:rPr>
                      <a:rPr lang="en-US" sz="1100" i="1">
                        <a:solidFill>
                          <a:schemeClr val="tx1"/>
                        </a:solidFill>
                        <a:effectLst/>
                        <a:latin typeface="+mn-lt"/>
                        <a:ea typeface="+mn-ea"/>
                        <a:cs typeface="+mn-cs"/>
                      </a:rPr>
                      <m:t> </m:t>
                    </m:r>
                    <m:r>
                      <m:rPr>
                        <m:nor/>
                      </m:rPr>
                      <a:rPr lang="en-US" sz="1100" i="1">
                        <a:solidFill>
                          <a:schemeClr val="tx1"/>
                        </a:solidFill>
                        <a:effectLst/>
                        <a:latin typeface="+mn-lt"/>
                        <a:ea typeface="+mn-ea"/>
                        <a:cs typeface="+mn-cs"/>
                      </a:rPr>
                      <m:t>of</m:t>
                    </m:r>
                    <m:r>
                      <m:rPr>
                        <m:nor/>
                      </m:rPr>
                      <a:rPr lang="en-US" sz="1100" i="1">
                        <a:solidFill>
                          <a:schemeClr val="tx1"/>
                        </a:solidFill>
                        <a:effectLst/>
                        <a:latin typeface="+mn-lt"/>
                        <a:ea typeface="+mn-ea"/>
                        <a:cs typeface="+mn-cs"/>
                      </a:rPr>
                      <m:t> </m:t>
                    </m:r>
                    <m:r>
                      <m:rPr>
                        <m:nor/>
                      </m:rPr>
                      <a:rPr lang="en-US" sz="1100" i="1">
                        <a:solidFill>
                          <a:schemeClr val="tx1"/>
                        </a:solidFill>
                        <a:effectLst/>
                        <a:latin typeface="+mn-lt"/>
                        <a:ea typeface="+mn-ea"/>
                        <a:cs typeface="+mn-cs"/>
                      </a:rPr>
                      <m:t>construction</m:t>
                    </m:r>
                    <m:r>
                      <m:rPr>
                        <m:nor/>
                      </m:rPr>
                      <a:rPr lang="en-US" sz="1100" i="1">
                        <a:solidFill>
                          <a:schemeClr val="tx1"/>
                        </a:solidFill>
                        <a:effectLst/>
                        <a:latin typeface="+mn-lt"/>
                        <a:ea typeface="+mn-ea"/>
                        <a:cs typeface="+mn-cs"/>
                      </a:rPr>
                      <m:t> </m:t>
                    </m:r>
                    <m:r>
                      <m:rPr>
                        <m:nor/>
                      </m:rPr>
                      <a:rPr lang="en-US" sz="1100" i="1">
                        <a:solidFill>
                          <a:schemeClr val="tx1"/>
                        </a:solidFill>
                        <a:effectLst/>
                        <a:latin typeface="+mn-lt"/>
                        <a:ea typeface="+mn-ea"/>
                        <a:cs typeface="+mn-cs"/>
                      </a:rPr>
                      <m:t>costs</m:t>
                    </m:r>
                    <m:r>
                      <m:rPr>
                        <m:nor/>
                      </m:rPr>
                      <a:rPr lang="en-US" sz="1100" i="1">
                        <a:solidFill>
                          <a:schemeClr val="tx1"/>
                        </a:solidFill>
                        <a:effectLst/>
                        <a:latin typeface="+mn-lt"/>
                        <a:ea typeface="+mn-ea"/>
                        <a:cs typeface="+mn-cs"/>
                      </a:rPr>
                      <m:t> </m:t>
                    </m:r>
                    <m:r>
                      <m:rPr>
                        <m:nor/>
                      </m:rPr>
                      <a:rPr lang="en-US" sz="1100" i="1">
                        <a:solidFill>
                          <a:schemeClr val="tx1"/>
                        </a:solidFill>
                        <a:effectLst/>
                        <a:latin typeface="+mn-lt"/>
                        <a:ea typeface="+mn-ea"/>
                        <a:cs typeface="+mn-cs"/>
                      </a:rPr>
                      <m:t>for</m:t>
                    </m:r>
                    <m:r>
                      <m:rPr>
                        <m:nor/>
                      </m:rPr>
                      <a:rPr lang="en-US" sz="1100" i="1">
                        <a:solidFill>
                          <a:schemeClr val="tx1"/>
                        </a:solidFill>
                        <a:effectLst/>
                        <a:latin typeface="+mn-lt"/>
                        <a:ea typeface="+mn-ea"/>
                        <a:cs typeface="+mn-cs"/>
                      </a:rPr>
                      <m:t> </m:t>
                    </m:r>
                    <m:r>
                      <m:rPr>
                        <m:nor/>
                      </m:rPr>
                      <a:rPr lang="en-US" sz="1100" i="1">
                        <a:solidFill>
                          <a:schemeClr val="tx1"/>
                        </a:solidFill>
                        <a:effectLst/>
                        <a:latin typeface="+mn-lt"/>
                        <a:ea typeface="+mn-ea"/>
                        <a:cs typeface="+mn-cs"/>
                      </a:rPr>
                      <m:t>mitigation</m:t>
                    </m:r>
                    <m:r>
                      <m:rPr>
                        <m:nor/>
                      </m:rPr>
                      <a:rPr lang="en-US" sz="1100" i="1">
                        <a:solidFill>
                          <a:schemeClr val="tx1"/>
                        </a:solidFill>
                        <a:effectLst/>
                        <a:latin typeface="+mn-lt"/>
                        <a:ea typeface="+mn-ea"/>
                        <a:cs typeface="+mn-cs"/>
                      </a:rPr>
                      <m:t> </m:t>
                    </m:r>
                    <m:r>
                      <m:rPr>
                        <m:nor/>
                      </m:rPr>
                      <a:rPr lang="en-US" sz="1100" i="1">
                        <a:solidFill>
                          <a:schemeClr val="tx1"/>
                        </a:solidFill>
                        <a:effectLst/>
                        <a:latin typeface="+mn-lt"/>
                        <a:ea typeface="+mn-ea"/>
                        <a:cs typeface="+mn-cs"/>
                      </a:rPr>
                      <m:t>alternative</m:t>
                    </m:r>
                    <m:r>
                      <m:rPr>
                        <m:nor/>
                      </m:rPr>
                      <a:rPr lang="en-US" sz="1100" i="1">
                        <a:solidFill>
                          <a:schemeClr val="tx1"/>
                        </a:solidFill>
                        <a:effectLst/>
                        <a:latin typeface="+mn-lt"/>
                        <a:ea typeface="+mn-ea"/>
                        <a:cs typeface="+mn-cs"/>
                      </a:rPr>
                      <m:t> </m:t>
                    </m:r>
                    <m:r>
                      <m:rPr>
                        <m:nor/>
                      </m:rPr>
                      <a:rPr lang="en-US" sz="1100" i="1">
                        <a:solidFill>
                          <a:schemeClr val="tx1"/>
                        </a:solidFill>
                        <a:effectLst/>
                        <a:latin typeface="+mn-lt"/>
                        <a:ea typeface="+mn-ea"/>
                        <a:cs typeface="+mn-cs"/>
                      </a:rPr>
                      <m:t>k</m:t>
                    </m:r>
                  </m:oMath>
                </m:oMathPara>
              </a14:m>
              <a:endParaRPr lang="en-US" sz="1100">
                <a:solidFill>
                  <a:schemeClr val="tx1"/>
                </a:solidFill>
                <a:effectLst/>
                <a:latin typeface="+mn-lt"/>
                <a:ea typeface="+mn-ea"/>
                <a:cs typeface="+mn-cs"/>
              </a:endParaRPr>
            </a:p>
          </xdr:txBody>
        </xdr:sp>
      </mc:Choice>
      <mc:Fallback xmlns="">
        <xdr:sp macro="" textlink="">
          <xdr:nvSpPr>
            <xdr:cNvPr id="29" name="TextBox 28">
              <a:extLst>
                <a:ext uri="{FF2B5EF4-FFF2-40B4-BE49-F238E27FC236}">
                  <a16:creationId xmlns:a16="http://schemas.microsoft.com/office/drawing/2014/main" id="{8B0EB8EE-8211-45EC-8080-FE10ACBAE50B}"/>
                </a:ext>
              </a:extLst>
            </xdr:cNvPr>
            <xdr:cNvSpPr txBox="1"/>
          </xdr:nvSpPr>
          <xdr:spPr>
            <a:xfrm>
              <a:off x="2514600" y="9925050"/>
              <a:ext cx="4173515" cy="18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〖𝐶𝐶〗_(𝑃𝑉〖𝐴𝑙𝑡〗_𝑘 ) </a:t>
              </a:r>
              <a:r>
                <a:rPr lang="en-US" sz="1100" i="0">
                  <a:solidFill>
                    <a:schemeClr val="tx1"/>
                  </a:solidFill>
                  <a:effectLst/>
                  <a:latin typeface="Cambria Math" panose="02040503050406030204" pitchFamily="18" charset="0"/>
                  <a:ea typeface="+mn-ea"/>
                  <a:cs typeface="+mn-cs"/>
                </a:rPr>
                <a:t>"= present value of construction costs for mitigation alternative k</a:t>
              </a:r>
              <a:r>
                <a:rPr lang="en-US" sz="1100" i="0">
                  <a:solidFill>
                    <a:schemeClr val="tx1"/>
                  </a:solidFill>
                  <a:effectLst/>
                  <a:latin typeface="+mn-lt"/>
                  <a:ea typeface="+mn-ea"/>
                  <a:cs typeface="+mn-cs"/>
                </a:rPr>
                <a:t>"</a:t>
              </a:r>
              <a:endParaRPr lang="en-US" sz="1100">
                <a:solidFill>
                  <a:schemeClr val="tx1"/>
                </a:solidFill>
                <a:effectLst/>
                <a:latin typeface="+mn-lt"/>
                <a:ea typeface="+mn-ea"/>
                <a:cs typeface="+mn-cs"/>
              </a:endParaRPr>
            </a:p>
          </xdr:txBody>
        </xdr:sp>
      </mc:Fallback>
    </mc:AlternateContent>
    <xdr:clientData/>
  </xdr:oneCellAnchor>
  <xdr:oneCellAnchor>
    <xdr:from>
      <xdr:col>4</xdr:col>
      <xdr:colOff>57150</xdr:colOff>
      <xdr:row>47</xdr:row>
      <xdr:rowOff>85725</xdr:rowOff>
    </xdr:from>
    <xdr:ext cx="4218912" cy="172227"/>
    <mc:AlternateContent xmlns:mc="http://schemas.openxmlformats.org/markup-compatibility/2006" xmlns:a14="http://schemas.microsoft.com/office/drawing/2010/main">
      <mc:Choice Requires="a14">
        <xdr:sp macro="" textlink="">
          <xdr:nvSpPr>
            <xdr:cNvPr id="30" name="TextBox 29">
              <a:extLst>
                <a:ext uri="{FF2B5EF4-FFF2-40B4-BE49-F238E27FC236}">
                  <a16:creationId xmlns:a16="http://schemas.microsoft.com/office/drawing/2014/main" id="{521613F4-DE33-4389-980C-FF1534CE880B}"/>
                </a:ext>
              </a:extLst>
            </xdr:cNvPr>
            <xdr:cNvSpPr txBox="1"/>
          </xdr:nvSpPr>
          <xdr:spPr>
            <a:xfrm>
              <a:off x="2495550" y="10191750"/>
              <a:ext cx="421891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𝐶𝐶</m:t>
                        </m:r>
                      </m:e>
                      <m:sub>
                        <m:r>
                          <a:rPr lang="en-US" sz="1100" i="1">
                            <a:solidFill>
                              <a:schemeClr val="tx1"/>
                            </a:solidFill>
                            <a:effectLst/>
                            <a:latin typeface="Cambria Math" panose="02040503050406030204" pitchFamily="18" charset="0"/>
                            <a:ea typeface="+mn-ea"/>
                            <a:cs typeface="+mn-cs"/>
                          </a:rPr>
                          <m:t>𝑃𝑉𝐵𝑎𝑠𝑒</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𝑝𝑟𝑒𝑠𝑒𝑛𝑡</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𝑣𝑎𝑙𝑢𝑒</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𝑜𝑓</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𝑐𝑜𝑛𝑠𝑡𝑟𝑢𝑐𝑡𝑖𝑜𝑛</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𝑐𝑜𝑠𝑡𝑠</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𝑓𝑜𝑟</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𝑏𝑎𝑠𝑒</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𝑐𝑜𝑛𝑑𝑖𝑡𝑖𝑜𝑛</m:t>
                    </m:r>
                  </m:oMath>
                </m:oMathPara>
              </a14:m>
              <a:endParaRPr lang="en-US" sz="1100">
                <a:solidFill>
                  <a:schemeClr val="tx1"/>
                </a:solidFill>
                <a:effectLst/>
                <a:latin typeface="+mn-lt"/>
                <a:ea typeface="+mn-ea"/>
                <a:cs typeface="+mn-cs"/>
              </a:endParaRPr>
            </a:p>
          </xdr:txBody>
        </xdr:sp>
      </mc:Choice>
      <mc:Fallback xmlns="">
        <xdr:sp macro="" textlink="">
          <xdr:nvSpPr>
            <xdr:cNvPr id="30" name="TextBox 29">
              <a:extLst>
                <a:ext uri="{FF2B5EF4-FFF2-40B4-BE49-F238E27FC236}">
                  <a16:creationId xmlns:a16="http://schemas.microsoft.com/office/drawing/2014/main" id="{521613F4-DE33-4389-980C-FF1534CE880B}"/>
                </a:ext>
              </a:extLst>
            </xdr:cNvPr>
            <xdr:cNvSpPr txBox="1"/>
          </xdr:nvSpPr>
          <xdr:spPr>
            <a:xfrm>
              <a:off x="2495550" y="10191750"/>
              <a:ext cx="421891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〖𝐶𝐶〗_𝑃𝑉𝐵𝑎𝑠𝑒=𝑝𝑟𝑒𝑠𝑒𝑛𝑡 𝑣𝑎𝑙𝑢𝑒 𝑜𝑓 𝑐𝑜𝑛𝑠𝑡𝑟𝑢𝑐𝑡𝑖𝑜𝑛 𝑐𝑜𝑠𝑡𝑠 𝑓𝑜𝑟 𝑏𝑎𝑠𝑒 𝑐𝑜𝑛𝑑𝑖𝑡𝑖𝑜𝑛</a:t>
              </a:r>
              <a:endParaRPr lang="en-US" sz="1100">
                <a:solidFill>
                  <a:schemeClr val="tx1"/>
                </a:solidFill>
                <a:effectLst/>
                <a:latin typeface="+mn-lt"/>
                <a:ea typeface="+mn-ea"/>
                <a:cs typeface="+mn-cs"/>
              </a:endParaRPr>
            </a:p>
          </xdr:txBody>
        </xdr:sp>
      </mc:Fallback>
    </mc:AlternateContent>
    <xdr:clientData/>
  </xdr:oneCellAnchor>
  <xdr:oneCellAnchor>
    <xdr:from>
      <xdr:col>4</xdr:col>
      <xdr:colOff>38100</xdr:colOff>
      <xdr:row>49</xdr:row>
      <xdr:rowOff>9525</xdr:rowOff>
    </xdr:from>
    <xdr:ext cx="3564245" cy="172227"/>
    <mc:AlternateContent xmlns:mc="http://schemas.openxmlformats.org/markup-compatibility/2006" xmlns:a14="http://schemas.microsoft.com/office/drawing/2010/main">
      <mc:Choice Requires="a14">
        <xdr:sp macro="" textlink="">
          <xdr:nvSpPr>
            <xdr:cNvPr id="31" name="TextBox 30">
              <a:extLst>
                <a:ext uri="{FF2B5EF4-FFF2-40B4-BE49-F238E27FC236}">
                  <a16:creationId xmlns:a16="http://schemas.microsoft.com/office/drawing/2014/main" id="{C3896CFF-606B-4AF5-8F69-8C940FFD86F0}"/>
                </a:ext>
              </a:extLst>
            </xdr:cNvPr>
            <xdr:cNvSpPr txBox="1"/>
          </xdr:nvSpPr>
          <xdr:spPr>
            <a:xfrm>
              <a:off x="2476500" y="10496550"/>
              <a:ext cx="356424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𝐵</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𝐶</m:t>
                        </m:r>
                      </m:e>
                      <m:sub>
                        <m:r>
                          <a:rPr lang="en-US" sz="1100" i="1">
                            <a:solidFill>
                              <a:schemeClr val="tx1"/>
                            </a:solidFill>
                            <a:effectLst/>
                            <a:latin typeface="Cambria Math" panose="02040503050406030204" pitchFamily="18" charset="0"/>
                            <a:ea typeface="+mn-ea"/>
                            <a:cs typeface="+mn-cs"/>
                          </a:rPr>
                          <m:t>𝑘</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𝑏𝑒𝑛𝑒𝑓𝑖𝑡</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𝑐𝑜𝑠𝑡</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𝑟𝑎𝑡𝑖𝑜</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𝑜𝑓</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𝑚𝑖𝑡𝑖𝑔𝑎𝑡𝑖𝑜𝑛</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𝑎𝑙𝑡𝑒𝑟𝑛𝑎𝑡𝑖𝑣𝑒</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𝑘</m:t>
                    </m:r>
                  </m:oMath>
                </m:oMathPara>
              </a14:m>
              <a:endParaRPr lang="en-US" sz="1100">
                <a:solidFill>
                  <a:schemeClr val="tx1"/>
                </a:solidFill>
                <a:effectLst/>
                <a:latin typeface="+mn-lt"/>
                <a:ea typeface="+mn-ea"/>
                <a:cs typeface="+mn-cs"/>
              </a:endParaRPr>
            </a:p>
          </xdr:txBody>
        </xdr:sp>
      </mc:Choice>
      <mc:Fallback xmlns="">
        <xdr:sp macro="" textlink="">
          <xdr:nvSpPr>
            <xdr:cNvPr id="31" name="TextBox 30">
              <a:extLst>
                <a:ext uri="{FF2B5EF4-FFF2-40B4-BE49-F238E27FC236}">
                  <a16:creationId xmlns:a16="http://schemas.microsoft.com/office/drawing/2014/main" id="{C3896CFF-606B-4AF5-8F69-8C940FFD86F0}"/>
                </a:ext>
              </a:extLst>
            </xdr:cNvPr>
            <xdr:cNvSpPr txBox="1"/>
          </xdr:nvSpPr>
          <xdr:spPr>
            <a:xfrm>
              <a:off x="2476500" y="10496550"/>
              <a:ext cx="356424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〖𝐵/𝐶〗_𝑘=𝑏𝑒𝑛𝑒𝑓𝑖𝑡−𝑐𝑜𝑠𝑡 𝑟𝑎𝑡𝑖𝑜 𝑜𝑓 𝑚𝑖𝑡𝑖𝑔𝑎𝑡𝑖𝑜𝑛 𝑎𝑙𝑡𝑒𝑟𝑛𝑎𝑡𝑖𝑣𝑒 𝑘</a:t>
              </a:r>
              <a:endParaRPr lang="en-US" sz="1100">
                <a:solidFill>
                  <a:schemeClr val="tx1"/>
                </a:solidFill>
                <a:effectLst/>
                <a:latin typeface="+mn-lt"/>
                <a:ea typeface="+mn-ea"/>
                <a:cs typeface="+mn-cs"/>
              </a:endParaRPr>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2:D61"/>
  <sheetViews>
    <sheetView showGridLines="0" zoomScaleNormal="100" workbookViewId="0">
      <selection activeCell="E48" sqref="E48"/>
    </sheetView>
  </sheetViews>
  <sheetFormatPr defaultRowHeight="15" x14ac:dyDescent="0.25"/>
  <cols>
    <col min="1" max="1" width="4.28515625" customWidth="1"/>
    <col min="2" max="2" width="11.42578125" customWidth="1"/>
    <col min="3" max="3" width="4.28515625" customWidth="1"/>
    <col min="4" max="4" width="82.140625" customWidth="1"/>
  </cols>
  <sheetData>
    <row r="2" spans="2:4" ht="28.5" x14ac:dyDescent="0.45">
      <c r="B2" s="7" t="s">
        <v>78</v>
      </c>
    </row>
    <row r="3" spans="2:4" s="15" customFormat="1" ht="11.25" x14ac:dyDescent="0.2">
      <c r="B3" s="57" t="s">
        <v>130</v>
      </c>
      <c r="C3" s="57"/>
      <c r="D3" s="52">
        <v>45061</v>
      </c>
    </row>
    <row r="5" spans="2:4" ht="18.75" x14ac:dyDescent="0.3">
      <c r="B5" s="60" t="s">
        <v>46</v>
      </c>
      <c r="C5" s="60"/>
      <c r="D5" s="60"/>
    </row>
    <row r="6" spans="2:4" ht="3.75" customHeight="1" x14ac:dyDescent="0.25"/>
    <row r="7" spans="2:4" ht="30" customHeight="1" x14ac:dyDescent="0.25">
      <c r="B7" s="58" t="s">
        <v>43</v>
      </c>
      <c r="C7" s="58"/>
      <c r="D7" s="58"/>
    </row>
    <row r="9" spans="2:4" ht="18.75" x14ac:dyDescent="0.3">
      <c r="B9" s="60" t="s">
        <v>59</v>
      </c>
      <c r="C9" s="60"/>
      <c r="D9" s="60"/>
    </row>
    <row r="10" spans="2:4" ht="3.75" customHeight="1" x14ac:dyDescent="0.25"/>
    <row r="11" spans="2:4" ht="45" customHeight="1" x14ac:dyDescent="0.25">
      <c r="B11" s="61" t="s">
        <v>96</v>
      </c>
      <c r="C11" s="61"/>
      <c r="D11" s="61"/>
    </row>
    <row r="13" spans="2:4" ht="15.75" x14ac:dyDescent="0.25">
      <c r="B13" s="8" t="s">
        <v>44</v>
      </c>
      <c r="D13" s="8" t="s">
        <v>45</v>
      </c>
    </row>
    <row r="14" spans="2:4" ht="3.75" customHeight="1" x14ac:dyDescent="0.25"/>
    <row r="15" spans="2:4" ht="37.5" customHeight="1" x14ac:dyDescent="0.25">
      <c r="B15" s="13"/>
      <c r="D15" s="2" t="s">
        <v>58</v>
      </c>
    </row>
    <row r="16" spans="2:4" ht="7.5" customHeight="1" x14ac:dyDescent="0.25">
      <c r="D16" s="2"/>
    </row>
    <row r="17" spans="2:4" ht="37.5" customHeight="1" x14ac:dyDescent="0.25">
      <c r="B17" s="6"/>
      <c r="D17" s="2" t="s">
        <v>57</v>
      </c>
    </row>
    <row r="18" spans="2:4" ht="7.5" customHeight="1" x14ac:dyDescent="0.25"/>
    <row r="19" spans="2:4" ht="15" customHeight="1" x14ac:dyDescent="0.25"/>
    <row r="20" spans="2:4" ht="18.75" x14ac:dyDescent="0.3">
      <c r="B20" s="60" t="s">
        <v>77</v>
      </c>
      <c r="C20" s="60"/>
      <c r="D20" s="60"/>
    </row>
    <row r="21" spans="2:4" ht="3.75" customHeight="1" x14ac:dyDescent="0.3">
      <c r="B21" s="14"/>
      <c r="C21" s="14"/>
      <c r="D21" s="14"/>
    </row>
    <row r="22" spans="2:4" s="41" customFormat="1" x14ac:dyDescent="0.25">
      <c r="B22" s="42" t="s">
        <v>93</v>
      </c>
      <c r="C22" s="42"/>
      <c r="D22" s="42"/>
    </row>
    <row r="23" spans="2:4" s="41" customFormat="1" x14ac:dyDescent="0.25">
      <c r="B23" s="42"/>
      <c r="C23" s="42"/>
      <c r="D23" s="42"/>
    </row>
    <row r="24" spans="2:4" x14ac:dyDescent="0.25">
      <c r="B24" s="58" t="s">
        <v>82</v>
      </c>
      <c r="C24" s="58"/>
      <c r="D24" s="58"/>
    </row>
    <row r="26" spans="2:4" ht="30" customHeight="1" x14ac:dyDescent="0.25">
      <c r="B26" s="58" t="s">
        <v>129</v>
      </c>
      <c r="C26" s="58"/>
      <c r="D26" s="58"/>
    </row>
    <row r="27" spans="2:4" ht="7.5" customHeight="1" x14ac:dyDescent="0.25"/>
    <row r="28" spans="2:4" x14ac:dyDescent="0.25">
      <c r="C28" s="59" t="s">
        <v>60</v>
      </c>
      <c r="D28" s="59"/>
    </row>
    <row r="29" spans="2:4" ht="3.75" customHeight="1" x14ac:dyDescent="0.25"/>
    <row r="30" spans="2:4" ht="75" customHeight="1" x14ac:dyDescent="0.25">
      <c r="C30" s="58" t="s">
        <v>97</v>
      </c>
      <c r="D30" s="58"/>
    </row>
    <row r="32" spans="2:4" ht="45" customHeight="1" x14ac:dyDescent="0.25">
      <c r="B32" s="58" t="s">
        <v>84</v>
      </c>
      <c r="C32" s="58"/>
      <c r="D32" s="58"/>
    </row>
    <row r="34" spans="2:4" ht="45" customHeight="1" x14ac:dyDescent="0.25">
      <c r="B34" s="58" t="s">
        <v>85</v>
      </c>
      <c r="C34" s="58"/>
      <c r="D34" s="58"/>
    </row>
    <row r="36" spans="2:4" ht="18.75" x14ac:dyDescent="0.3">
      <c r="B36" s="60" t="s">
        <v>67</v>
      </c>
      <c r="C36" s="60"/>
      <c r="D36" s="60"/>
    </row>
    <row r="37" spans="2:4" ht="3.75" customHeight="1" x14ac:dyDescent="0.3">
      <c r="B37" s="14"/>
      <c r="C37" s="14"/>
      <c r="D37" s="14"/>
    </row>
    <row r="38" spans="2:4" x14ac:dyDescent="0.25">
      <c r="B38" s="4" t="s">
        <v>68</v>
      </c>
      <c r="C38" s="3" t="s">
        <v>4</v>
      </c>
      <c r="D38" t="s">
        <v>69</v>
      </c>
    </row>
    <row r="39" spans="2:4" x14ac:dyDescent="0.25">
      <c r="B39" s="4" t="s">
        <v>61</v>
      </c>
      <c r="C39" s="3" t="s">
        <v>4</v>
      </c>
      <c r="D39" t="s">
        <v>70</v>
      </c>
    </row>
    <row r="40" spans="2:4" x14ac:dyDescent="0.25">
      <c r="B40" s="4" t="s">
        <v>62</v>
      </c>
      <c r="C40" s="3" t="s">
        <v>4</v>
      </c>
      <c r="D40" t="s">
        <v>74</v>
      </c>
    </row>
    <row r="41" spans="2:4" x14ac:dyDescent="0.25">
      <c r="B41" s="4" t="s">
        <v>63</v>
      </c>
      <c r="C41" s="3" t="s">
        <v>4</v>
      </c>
      <c r="D41" t="s">
        <v>75</v>
      </c>
    </row>
    <row r="42" spans="2:4" x14ac:dyDescent="0.25">
      <c r="B42" s="4" t="s">
        <v>64</v>
      </c>
      <c r="C42" s="3" t="s">
        <v>4</v>
      </c>
      <c r="D42" t="s">
        <v>76</v>
      </c>
    </row>
    <row r="43" spans="2:4" x14ac:dyDescent="0.25">
      <c r="B43" s="4" t="s">
        <v>65</v>
      </c>
      <c r="C43" s="3" t="s">
        <v>4</v>
      </c>
      <c r="D43" t="s">
        <v>73</v>
      </c>
    </row>
    <row r="44" spans="2:4" x14ac:dyDescent="0.25">
      <c r="B44" s="4" t="s">
        <v>3</v>
      </c>
      <c r="C44" s="3" t="s">
        <v>4</v>
      </c>
      <c r="D44" t="s">
        <v>72</v>
      </c>
    </row>
    <row r="45" spans="2:4" x14ac:dyDescent="0.25">
      <c r="B45" s="4" t="s">
        <v>31</v>
      </c>
      <c r="C45" s="3" t="s">
        <v>4</v>
      </c>
      <c r="D45" t="s">
        <v>71</v>
      </c>
    </row>
    <row r="46" spans="2:4" x14ac:dyDescent="0.25">
      <c r="B46" s="4" t="s">
        <v>88</v>
      </c>
      <c r="C46" s="3" t="s">
        <v>4</v>
      </c>
      <c r="D46" t="s">
        <v>128</v>
      </c>
    </row>
    <row r="48" spans="2:4" ht="18.75" x14ac:dyDescent="0.3">
      <c r="B48" s="60" t="s">
        <v>86</v>
      </c>
      <c r="C48" s="60"/>
      <c r="D48" s="60"/>
    </row>
    <row r="49" spans="1:4" ht="7.5" customHeight="1" x14ac:dyDescent="0.25"/>
    <row r="50" spans="1:4" x14ac:dyDescent="0.25">
      <c r="A50" s="4" t="s">
        <v>4</v>
      </c>
      <c r="B50" s="58" t="s">
        <v>89</v>
      </c>
      <c r="C50" s="58"/>
      <c r="D50" s="58"/>
    </row>
    <row r="51" spans="1:4" x14ac:dyDescent="0.25">
      <c r="A51" s="4" t="s">
        <v>4</v>
      </c>
      <c r="B51" s="58" t="s">
        <v>91</v>
      </c>
      <c r="C51" s="58"/>
      <c r="D51" s="58"/>
    </row>
    <row r="52" spans="1:4" x14ac:dyDescent="0.25">
      <c r="A52" s="4" t="s">
        <v>4</v>
      </c>
      <c r="B52" s="58" t="s">
        <v>66</v>
      </c>
      <c r="C52" s="58"/>
      <c r="D52" s="58"/>
    </row>
    <row r="53" spans="1:4" x14ac:dyDescent="0.25">
      <c r="A53" s="4" t="s">
        <v>4</v>
      </c>
      <c r="B53" s="58" t="s">
        <v>92</v>
      </c>
      <c r="C53" s="58"/>
      <c r="D53" s="58"/>
    </row>
    <row r="54" spans="1:4" x14ac:dyDescent="0.25">
      <c r="A54" s="4"/>
      <c r="B54" s="58"/>
      <c r="C54" s="58"/>
      <c r="D54" s="58"/>
    </row>
    <row r="55" spans="1:4" x14ac:dyDescent="0.25">
      <c r="A55" s="4"/>
      <c r="B55" s="58"/>
      <c r="C55" s="58"/>
      <c r="D55" s="58"/>
    </row>
    <row r="56" spans="1:4" x14ac:dyDescent="0.25">
      <c r="A56" s="4"/>
      <c r="B56" s="58"/>
      <c r="C56" s="58"/>
      <c r="D56" s="58"/>
    </row>
    <row r="57" spans="1:4" x14ac:dyDescent="0.25">
      <c r="B57" s="58"/>
      <c r="C57" s="58"/>
      <c r="D57" s="58"/>
    </row>
    <row r="58" spans="1:4" x14ac:dyDescent="0.25">
      <c r="B58" s="58"/>
      <c r="C58" s="58"/>
      <c r="D58" s="58"/>
    </row>
    <row r="59" spans="1:4" x14ac:dyDescent="0.25">
      <c r="B59" s="58"/>
      <c r="C59" s="58"/>
      <c r="D59" s="58"/>
    </row>
    <row r="60" spans="1:4" x14ac:dyDescent="0.25">
      <c r="B60" s="58"/>
      <c r="C60" s="58"/>
      <c r="D60" s="58"/>
    </row>
    <row r="61" spans="1:4" x14ac:dyDescent="0.25">
      <c r="B61" s="58"/>
      <c r="C61" s="58"/>
      <c r="D61" s="58"/>
    </row>
  </sheetData>
  <mergeCells count="26">
    <mergeCell ref="B58:D58"/>
    <mergeCell ref="B59:D59"/>
    <mergeCell ref="B60:D60"/>
    <mergeCell ref="B61:D61"/>
    <mergeCell ref="B53:D53"/>
    <mergeCell ref="B54:D54"/>
    <mergeCell ref="B55:D55"/>
    <mergeCell ref="B56:D56"/>
    <mergeCell ref="B57:D57"/>
    <mergeCell ref="B48:D48"/>
    <mergeCell ref="B50:D50"/>
    <mergeCell ref="B51:D51"/>
    <mergeCell ref="B52:D52"/>
    <mergeCell ref="B36:D36"/>
    <mergeCell ref="B3:C3"/>
    <mergeCell ref="B34:D34"/>
    <mergeCell ref="B24:D24"/>
    <mergeCell ref="B26:D26"/>
    <mergeCell ref="C28:D28"/>
    <mergeCell ref="C30:D30"/>
    <mergeCell ref="B7:D7"/>
    <mergeCell ref="B5:D5"/>
    <mergeCell ref="B9:D9"/>
    <mergeCell ref="B11:D11"/>
    <mergeCell ref="B20:D20"/>
    <mergeCell ref="B32:D3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AK102"/>
  <sheetViews>
    <sheetView showGridLines="0" tabSelected="1" topLeftCell="A19" zoomScale="90" zoomScaleNormal="90" workbookViewId="0">
      <selection activeCell="B46" sqref="B46:D48"/>
    </sheetView>
  </sheetViews>
  <sheetFormatPr defaultRowHeight="15" x14ac:dyDescent="0.25"/>
  <cols>
    <col min="1" max="1" width="2.85546875" style="19" customWidth="1"/>
    <col min="2" max="2" width="27.42578125" style="19" bestFit="1" customWidth="1"/>
    <col min="3" max="3" width="14.28515625" style="19" customWidth="1"/>
    <col min="4" max="4" width="17.140625" style="19" customWidth="1"/>
    <col min="5" max="5" width="2.85546875" style="19" customWidth="1"/>
    <col min="6" max="6" width="16.42578125" style="19" customWidth="1"/>
    <col min="7" max="7" width="7.5703125" style="19" customWidth="1"/>
    <col min="8" max="8" width="7.7109375" style="19" customWidth="1"/>
    <col min="9" max="19" width="9.140625" style="19" customWidth="1"/>
    <col min="20" max="25" width="8.5703125" style="19" customWidth="1"/>
    <col min="26" max="37" width="16.42578125" style="19" customWidth="1"/>
    <col min="38" max="16384" width="9.140625" style="19"/>
  </cols>
  <sheetData>
    <row r="1" spans="2:37" ht="15" customHeight="1" x14ac:dyDescent="0.25">
      <c r="B1" s="82" t="s">
        <v>5</v>
      </c>
      <c r="C1" s="82"/>
      <c r="D1" s="82"/>
      <c r="F1" s="82" t="s">
        <v>83</v>
      </c>
      <c r="G1" s="82"/>
      <c r="H1" s="82"/>
      <c r="I1" s="82"/>
      <c r="J1" s="82"/>
      <c r="K1" s="82"/>
      <c r="L1" s="82"/>
      <c r="M1" s="82"/>
      <c r="N1" s="82"/>
      <c r="O1" s="82"/>
      <c r="P1" s="82"/>
      <c r="Q1" s="82"/>
      <c r="R1" s="82"/>
      <c r="S1" s="82"/>
      <c r="T1" s="82"/>
      <c r="U1" s="82"/>
      <c r="V1" s="82"/>
      <c r="W1" s="82"/>
      <c r="X1" s="82"/>
    </row>
    <row r="2" spans="2:37" ht="15" customHeight="1" x14ac:dyDescent="0.25">
      <c r="B2" s="82"/>
      <c r="C2" s="82"/>
      <c r="D2" s="82"/>
      <c r="F2" s="82"/>
      <c r="G2" s="82"/>
      <c r="H2" s="82"/>
      <c r="I2" s="82"/>
      <c r="J2" s="82"/>
      <c r="K2" s="82"/>
      <c r="L2" s="82"/>
      <c r="M2" s="82"/>
      <c r="N2" s="82"/>
      <c r="O2" s="82"/>
      <c r="P2" s="82"/>
      <c r="Q2" s="82"/>
      <c r="R2" s="82"/>
      <c r="S2" s="82"/>
      <c r="T2" s="82"/>
      <c r="U2" s="82"/>
      <c r="V2" s="82"/>
      <c r="W2" s="82"/>
      <c r="X2" s="82"/>
    </row>
    <row r="3" spans="2:37" ht="15" customHeight="1" x14ac:dyDescent="0.25">
      <c r="B3" s="12" t="s">
        <v>6</v>
      </c>
      <c r="C3" s="84"/>
      <c r="D3" s="84"/>
      <c r="F3" s="92"/>
      <c r="G3" s="89" t="s">
        <v>81</v>
      </c>
      <c r="H3" s="89"/>
      <c r="I3" s="104" t="s">
        <v>99</v>
      </c>
      <c r="J3" s="104"/>
      <c r="K3" s="103" t="s">
        <v>42</v>
      </c>
      <c r="L3" s="103"/>
      <c r="M3" s="95" t="s">
        <v>40</v>
      </c>
      <c r="N3" s="95"/>
      <c r="O3" s="95" t="s">
        <v>80</v>
      </c>
      <c r="P3" s="95"/>
      <c r="Q3" s="95" t="s">
        <v>79</v>
      </c>
      <c r="R3" s="95"/>
      <c r="S3" s="102" t="s">
        <v>95</v>
      </c>
      <c r="T3" s="103"/>
      <c r="U3" s="103"/>
      <c r="V3" s="103"/>
      <c r="W3" s="103"/>
      <c r="X3" s="103"/>
    </row>
    <row r="4" spans="2:37" x14ac:dyDescent="0.25">
      <c r="B4" s="12" t="s">
        <v>7</v>
      </c>
      <c r="C4" s="84"/>
      <c r="D4" s="84"/>
      <c r="F4" s="92"/>
      <c r="G4" s="89"/>
      <c r="H4" s="89"/>
      <c r="I4" s="105"/>
      <c r="J4" s="105"/>
      <c r="K4" s="106"/>
      <c r="L4" s="106"/>
      <c r="M4" s="101" t="str">
        <f>"(in " &amp; $C$14 &amp; " Dollars)"</f>
        <v>(in  Dollars)</v>
      </c>
      <c r="N4" s="101"/>
      <c r="O4" s="101" t="str">
        <f>"(in " &amp; $C$14 &amp; " Dollars)"</f>
        <v>(in  Dollars)</v>
      </c>
      <c r="P4" s="101"/>
      <c r="Q4" s="96"/>
      <c r="R4" s="96"/>
      <c r="S4" s="73" t="s">
        <v>54</v>
      </c>
      <c r="T4" s="74"/>
      <c r="U4" s="75" t="s">
        <v>55</v>
      </c>
      <c r="V4" s="76"/>
      <c r="W4" s="74" t="s">
        <v>56</v>
      </c>
      <c r="X4" s="74"/>
    </row>
    <row r="5" spans="2:37" x14ac:dyDescent="0.25">
      <c r="B5" s="12" t="s">
        <v>8</v>
      </c>
      <c r="C5" s="84"/>
      <c r="D5" s="84"/>
      <c r="F5" s="20" t="s">
        <v>39</v>
      </c>
      <c r="G5" s="90"/>
      <c r="H5" s="91"/>
      <c r="I5" s="77"/>
      <c r="J5" s="77"/>
      <c r="K5" s="78" t="s">
        <v>4</v>
      </c>
      <c r="L5" s="78"/>
      <c r="M5" s="79" t="str">
        <f>IF(I5="","-",AK27)</f>
        <v>-</v>
      </c>
      <c r="N5" s="81"/>
      <c r="O5" s="79" t="s">
        <v>4</v>
      </c>
      <c r="P5" s="80"/>
      <c r="Q5" s="97" t="s">
        <v>4</v>
      </c>
      <c r="R5" s="98"/>
      <c r="S5" s="72" t="str">
        <f>IF(I5="","-",T27)</f>
        <v>-</v>
      </c>
      <c r="T5" s="64"/>
      <c r="U5" s="64" t="str">
        <f>IF(I5="","-",Y27)</f>
        <v>-</v>
      </c>
      <c r="V5" s="64"/>
      <c r="W5" s="64" t="str">
        <f t="shared" ref="W5:W10" si="0">IF(I5="","-",SUM(S5:V5))</f>
        <v>-</v>
      </c>
      <c r="X5" s="64"/>
    </row>
    <row r="6" spans="2:37" x14ac:dyDescent="0.25">
      <c r="B6" s="47" t="s">
        <v>98</v>
      </c>
      <c r="C6" s="84"/>
      <c r="D6" s="84"/>
      <c r="F6" s="20" t="s">
        <v>48</v>
      </c>
      <c r="G6" s="107"/>
      <c r="H6" s="107"/>
      <c r="I6" s="77"/>
      <c r="J6" s="77"/>
      <c r="K6" s="78" t="str">
        <f>IF(OR(I$5="",I6=""),"-",I6-I$5)</f>
        <v>-</v>
      </c>
      <c r="L6" s="78"/>
      <c r="M6" s="79" t="str">
        <f>IF(I6="","-",AK42)</f>
        <v>-</v>
      </c>
      <c r="N6" s="81"/>
      <c r="O6" s="79" t="str">
        <f>IF(OR(M$5="-",M6="-"),"-",M$5-M6)</f>
        <v>-</v>
      </c>
      <c r="P6" s="80"/>
      <c r="Q6" s="99" t="str">
        <f>IFERROR(O6/K6,"-")</f>
        <v>-</v>
      </c>
      <c r="R6" s="100"/>
      <c r="S6" s="72" t="str">
        <f>IF(I6="","-",T42)</f>
        <v>-</v>
      </c>
      <c r="T6" s="64"/>
      <c r="U6" s="64" t="str">
        <f>IF(I6="","-",Y42)</f>
        <v>-</v>
      </c>
      <c r="V6" s="64"/>
      <c r="W6" s="64" t="str">
        <f t="shared" si="0"/>
        <v>-</v>
      </c>
      <c r="X6" s="64"/>
    </row>
    <row r="7" spans="2:37" x14ac:dyDescent="0.25">
      <c r="B7" s="47" t="s">
        <v>9</v>
      </c>
      <c r="C7" s="84"/>
      <c r="D7" s="84"/>
      <c r="F7" s="20" t="s">
        <v>49</v>
      </c>
      <c r="G7" s="107"/>
      <c r="H7" s="107"/>
      <c r="I7" s="77"/>
      <c r="J7" s="77"/>
      <c r="K7" s="78" t="str">
        <f>IF(OR(I$5="",I7=""),"-",I7-I$5)</f>
        <v>-</v>
      </c>
      <c r="L7" s="78"/>
      <c r="M7" s="79" t="str">
        <f>IF(I7="","-",AK57)</f>
        <v>-</v>
      </c>
      <c r="N7" s="81"/>
      <c r="O7" s="79" t="str">
        <f>IF(OR(M$5="-",M7="-"),"-",M$5-M7)</f>
        <v>-</v>
      </c>
      <c r="P7" s="80"/>
      <c r="Q7" s="99" t="str">
        <f>IFERROR(O7/K7,"-")</f>
        <v>-</v>
      </c>
      <c r="R7" s="100"/>
      <c r="S7" s="72" t="str">
        <f>IF(I7="","-",T57)</f>
        <v>-</v>
      </c>
      <c r="T7" s="64"/>
      <c r="U7" s="64" t="str">
        <f>IF(I7="","-",Y57)</f>
        <v>-</v>
      </c>
      <c r="V7" s="64"/>
      <c r="W7" s="64" t="str">
        <f t="shared" si="0"/>
        <v>-</v>
      </c>
      <c r="X7" s="64"/>
    </row>
    <row r="8" spans="2:37" x14ac:dyDescent="0.25">
      <c r="B8" s="12" t="s">
        <v>10</v>
      </c>
      <c r="C8" s="85"/>
      <c r="D8" s="85"/>
      <c r="F8" s="20" t="s">
        <v>50</v>
      </c>
      <c r="G8" s="107"/>
      <c r="H8" s="107"/>
      <c r="I8" s="77"/>
      <c r="J8" s="77"/>
      <c r="K8" s="78" t="str">
        <f>IF(OR(I$5="",I8=""),"-",I8-I$5)</f>
        <v>-</v>
      </c>
      <c r="L8" s="78"/>
      <c r="M8" s="79" t="str">
        <f>IF(I8="","-",AK72)</f>
        <v>-</v>
      </c>
      <c r="N8" s="81"/>
      <c r="O8" s="79" t="str">
        <f>IF(OR(M$5="-",M8="-"),"-",M$5-M8)</f>
        <v>-</v>
      </c>
      <c r="P8" s="80"/>
      <c r="Q8" s="99" t="str">
        <f>IFERROR(O8/K8,"-")</f>
        <v>-</v>
      </c>
      <c r="R8" s="100"/>
      <c r="S8" s="72" t="str">
        <f>IF(I8="","-",T72)</f>
        <v>-</v>
      </c>
      <c r="T8" s="64"/>
      <c r="U8" s="64" t="str">
        <f>IF(I8="","-",Y72)</f>
        <v>-</v>
      </c>
      <c r="V8" s="64"/>
      <c r="W8" s="64" t="str">
        <f t="shared" si="0"/>
        <v>-</v>
      </c>
      <c r="X8" s="64"/>
    </row>
    <row r="9" spans="2:37" x14ac:dyDescent="0.25">
      <c r="F9" s="20" t="s">
        <v>51</v>
      </c>
      <c r="G9" s="107"/>
      <c r="H9" s="107"/>
      <c r="I9" s="77"/>
      <c r="J9" s="77"/>
      <c r="K9" s="78" t="str">
        <f>IF(OR(I$5="",I9=""),"-",I9-I$5)</f>
        <v>-</v>
      </c>
      <c r="L9" s="78"/>
      <c r="M9" s="79" t="str">
        <f>IF(I9="","-",AK87)</f>
        <v>-</v>
      </c>
      <c r="N9" s="81"/>
      <c r="O9" s="79" t="str">
        <f>IF(OR(M$5="-",M9="-"),"-",M$5-M9)</f>
        <v>-</v>
      </c>
      <c r="P9" s="80"/>
      <c r="Q9" s="99" t="str">
        <f>IFERROR(O9/K9,"-")</f>
        <v>-</v>
      </c>
      <c r="R9" s="100"/>
      <c r="S9" s="72" t="str">
        <f>IF(I9="","-",T87)</f>
        <v>-</v>
      </c>
      <c r="T9" s="64"/>
      <c r="U9" s="64" t="str">
        <f>IF(I9="","-",Y87)</f>
        <v>-</v>
      </c>
      <c r="V9" s="64"/>
      <c r="W9" s="64" t="str">
        <f t="shared" si="0"/>
        <v>-</v>
      </c>
      <c r="X9" s="64"/>
    </row>
    <row r="10" spans="2:37" x14ac:dyDescent="0.25">
      <c r="B10" s="82" t="s">
        <v>126</v>
      </c>
      <c r="C10" s="82"/>
      <c r="D10" s="82"/>
      <c r="F10" s="20" t="s">
        <v>52</v>
      </c>
      <c r="G10" s="107"/>
      <c r="H10" s="107"/>
      <c r="I10" s="77"/>
      <c r="J10" s="77"/>
      <c r="K10" s="78" t="str">
        <f>IF(OR(I$5="",I10=""),"-",I10-I$5)</f>
        <v>-</v>
      </c>
      <c r="L10" s="78"/>
      <c r="M10" s="79" t="str">
        <f>IF(I10="","-",AK102)</f>
        <v>-</v>
      </c>
      <c r="N10" s="81"/>
      <c r="O10" s="79" t="str">
        <f>IF(OR(M$5="-",M10="-"),"-",M$5-M10)</f>
        <v>-</v>
      </c>
      <c r="P10" s="80"/>
      <c r="Q10" s="99" t="str">
        <f>IFERROR(O10/K10,"-")</f>
        <v>-</v>
      </c>
      <c r="R10" s="100"/>
      <c r="S10" s="72" t="str">
        <f>IF(I10="","-",T102)</f>
        <v>-</v>
      </c>
      <c r="T10" s="64"/>
      <c r="U10" s="64" t="str">
        <f>IF(I10="","-",Y102)</f>
        <v>-</v>
      </c>
      <c r="V10" s="64"/>
      <c r="W10" s="64" t="str">
        <f t="shared" si="0"/>
        <v>-</v>
      </c>
      <c r="X10" s="64"/>
    </row>
    <row r="11" spans="2:37" ht="15" customHeight="1" x14ac:dyDescent="0.25">
      <c r="B11" s="82"/>
      <c r="C11" s="82"/>
      <c r="D11" s="82"/>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row>
    <row r="12" spans="2:37" ht="15" customHeight="1" x14ac:dyDescent="0.35">
      <c r="B12" s="48"/>
      <c r="C12" s="48"/>
      <c r="D12" s="48"/>
      <c r="F12" s="93" t="s">
        <v>47</v>
      </c>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row>
    <row r="13" spans="2:37" ht="15" customHeight="1" x14ac:dyDescent="0.25">
      <c r="C13" s="22" t="s">
        <v>18</v>
      </c>
      <c r="D13" s="22" t="s">
        <v>19</v>
      </c>
      <c r="F13" s="94"/>
      <c r="G13" s="94"/>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row>
    <row r="14" spans="2:37" x14ac:dyDescent="0.25">
      <c r="B14" s="21" t="s">
        <v>20</v>
      </c>
      <c r="C14" s="17"/>
      <c r="D14" s="17"/>
      <c r="F14" s="83" t="str">
        <f>F$5&amp; ":" &amp; CHAR(10) &amp; G$5</f>
        <v xml:space="preserve">Base Case:
</v>
      </c>
      <c r="G14" s="69" t="s">
        <v>29</v>
      </c>
      <c r="H14" s="62" t="s">
        <v>18</v>
      </c>
      <c r="I14" s="62" t="s">
        <v>19</v>
      </c>
      <c r="J14" s="63" t="s">
        <v>53</v>
      </c>
      <c r="K14" s="63"/>
      <c r="L14" s="63" t="s">
        <v>34</v>
      </c>
      <c r="M14" s="63"/>
      <c r="N14" s="63"/>
      <c r="O14" s="63" t="s">
        <v>35</v>
      </c>
      <c r="P14" s="63"/>
      <c r="Q14" s="63"/>
      <c r="R14" s="62" t="s">
        <v>37</v>
      </c>
      <c r="S14" s="62"/>
      <c r="T14" s="62" t="s">
        <v>38</v>
      </c>
      <c r="U14" s="62"/>
      <c r="V14" s="62"/>
      <c r="W14" s="62"/>
      <c r="X14" s="62"/>
      <c r="Y14" s="62"/>
      <c r="Z14" s="62" t="str">
        <f>"Crash Costs by Year (" &amp; $C$14 &amp; " - " &amp; $C$15 &amp; ")"</f>
        <v>Crash Costs by Year ( - )</v>
      </c>
      <c r="AA14" s="62"/>
      <c r="AB14" s="62"/>
      <c r="AC14" s="62"/>
      <c r="AD14" s="62"/>
      <c r="AE14" s="62"/>
      <c r="AF14" s="62" t="str">
        <f>"Crash Costs in " &amp; $C$14 &amp; " Dollars"</f>
        <v>Crash Costs in  Dollars</v>
      </c>
      <c r="AG14" s="62"/>
      <c r="AH14" s="62"/>
      <c r="AI14" s="62"/>
      <c r="AJ14" s="62"/>
      <c r="AK14" s="62"/>
    </row>
    <row r="15" spans="2:37" x14ac:dyDescent="0.25">
      <c r="B15" s="21" t="s">
        <v>21</v>
      </c>
      <c r="C15" s="16" t="str">
        <f>IF(C14="","",C14+9)</f>
        <v/>
      </c>
      <c r="D15" s="17"/>
      <c r="F15" s="83"/>
      <c r="G15" s="69"/>
      <c r="H15" s="62"/>
      <c r="I15" s="62"/>
      <c r="J15" s="67" t="s">
        <v>30</v>
      </c>
      <c r="K15" s="68"/>
      <c r="L15" s="23" t="s">
        <v>36</v>
      </c>
      <c r="M15" s="23" t="s">
        <v>31</v>
      </c>
      <c r="N15" s="23" t="s">
        <v>3</v>
      </c>
      <c r="O15" s="23" t="s">
        <v>36</v>
      </c>
      <c r="P15" s="23" t="s">
        <v>31</v>
      </c>
      <c r="Q15" s="23" t="s">
        <v>3</v>
      </c>
      <c r="R15" s="62"/>
      <c r="S15" s="62"/>
      <c r="T15" s="62"/>
      <c r="U15" s="62"/>
      <c r="V15" s="62"/>
      <c r="W15" s="62"/>
      <c r="X15" s="62"/>
      <c r="Y15" s="62"/>
      <c r="Z15" s="62"/>
      <c r="AA15" s="62"/>
      <c r="AB15" s="62"/>
      <c r="AC15" s="62"/>
      <c r="AD15" s="62"/>
      <c r="AE15" s="62"/>
      <c r="AF15" s="62"/>
      <c r="AG15" s="62"/>
      <c r="AH15" s="62"/>
      <c r="AI15" s="62"/>
      <c r="AJ15" s="62"/>
      <c r="AK15" s="62"/>
    </row>
    <row r="16" spans="2:37" s="24" customFormat="1" ht="15.75" thickBot="1" x14ac:dyDescent="0.3">
      <c r="B16" s="19"/>
      <c r="C16" s="19"/>
      <c r="D16" s="19"/>
      <c r="F16" s="83"/>
      <c r="G16" s="70"/>
      <c r="H16" s="71"/>
      <c r="I16" s="71"/>
      <c r="J16" s="25" t="s">
        <v>31</v>
      </c>
      <c r="K16" s="25" t="s">
        <v>3</v>
      </c>
      <c r="L16" s="45"/>
      <c r="M16" s="45"/>
      <c r="N16" s="45"/>
      <c r="O16" s="45"/>
      <c r="P16" s="45"/>
      <c r="Q16" s="45"/>
      <c r="R16" s="25" t="s">
        <v>31</v>
      </c>
      <c r="S16" s="25" t="s">
        <v>3</v>
      </c>
      <c r="T16" s="25" t="s">
        <v>31</v>
      </c>
      <c r="U16" s="25" t="s">
        <v>33</v>
      </c>
      <c r="V16" s="25" t="s">
        <v>25</v>
      </c>
      <c r="W16" s="25" t="s">
        <v>26</v>
      </c>
      <c r="X16" s="25" t="s">
        <v>27</v>
      </c>
      <c r="Y16" s="25" t="s">
        <v>3</v>
      </c>
      <c r="Z16" s="25" t="s">
        <v>33</v>
      </c>
      <c r="AA16" s="25" t="s">
        <v>25</v>
      </c>
      <c r="AB16" s="25" t="s">
        <v>26</v>
      </c>
      <c r="AC16" s="25" t="s">
        <v>27</v>
      </c>
      <c r="AD16" s="25" t="s">
        <v>3</v>
      </c>
      <c r="AE16" s="25" t="s">
        <v>32</v>
      </c>
      <c r="AF16" s="25" t="s">
        <v>33</v>
      </c>
      <c r="AG16" s="25" t="s">
        <v>25</v>
      </c>
      <c r="AH16" s="25" t="s">
        <v>26</v>
      </c>
      <c r="AI16" s="25" t="s">
        <v>27</v>
      </c>
      <c r="AJ16" s="25" t="s">
        <v>3</v>
      </c>
      <c r="AK16" s="25" t="s">
        <v>32</v>
      </c>
    </row>
    <row r="17" spans="2:37" x14ac:dyDescent="0.25">
      <c r="B17" s="82" t="s">
        <v>125</v>
      </c>
      <c r="C17" s="82"/>
      <c r="D17" s="82"/>
      <c r="F17" s="83"/>
      <c r="G17" s="26">
        <v>1</v>
      </c>
      <c r="H17" s="27" t="str">
        <f>IF($C$14="","",$C$14)</f>
        <v/>
      </c>
      <c r="I17" s="27" t="str">
        <f>IF(OR($D$14="",$D$15=""),"-",$D$14)</f>
        <v>-</v>
      </c>
      <c r="J17" s="28" t="str">
        <f t="shared" ref="J17:J26" si="1">IF($I17="-","-",
IF($D$29=0,0,($D$29/$D$20)*$I17))</f>
        <v>-</v>
      </c>
      <c r="K17" s="28" t="str">
        <f t="shared" ref="K17:K26" si="2">IF($I17="-","-",
IF($D$28=0,0,($D$28/$D$20)*$I17))</f>
        <v>-</v>
      </c>
      <c r="L17" s="28" t="str">
        <f>IF(L16="","-",L16)</f>
        <v>-</v>
      </c>
      <c r="M17" s="28" t="str">
        <f>IF(L16="",IF(M16="","-",M16),L16)</f>
        <v>-</v>
      </c>
      <c r="N17" s="28" t="str">
        <f>IF(L16="",IF(N16="","-",N16),L16)</f>
        <v>-</v>
      </c>
      <c r="O17" s="28" t="str">
        <f>IF(O16="","-",O16)</f>
        <v>-</v>
      </c>
      <c r="P17" s="28" t="str">
        <f>IF(O16="",IF(P16="","-",P16),O16)</f>
        <v>-</v>
      </c>
      <c r="Q17" s="28" t="str">
        <f>IF(O16="",IF(Q16="","-",Q16),O16)</f>
        <v>-</v>
      </c>
      <c r="R17" s="28">
        <f xml:space="preserve">
IF(AND(M17="-",P17="-"),1,
IF(AND(M17&lt;1,P17&lt;1),(MIN(M17,P17)*MAX(M17,P17))^MIN(M17,P17),MIN(M17,P17)))</f>
        <v>1</v>
      </c>
      <c r="S17" s="28">
        <f xml:space="preserve">
IF(AND(N17="-",Q17="-"),1,
IF(AND(N17&lt;1,Q17&lt;1),(MIN(N17,Q17)*MAX(N17,Q17))^MIN(N17,Q17),MIN(N17,Q17)))</f>
        <v>1</v>
      </c>
      <c r="T17" s="28" t="str">
        <f>IF(J17&lt;&gt;"-",J17*R17,"-")</f>
        <v>-</v>
      </c>
      <c r="U17" s="28" t="str">
        <f t="shared" ref="U17:U26" si="3">IF($I17="-","-",$T17*$D$39)</f>
        <v>-</v>
      </c>
      <c r="V17" s="28" t="str">
        <f t="shared" ref="V17:V26" si="4">IF($I17="-","-",$T17*$D$40)</f>
        <v>-</v>
      </c>
      <c r="W17" s="28" t="str">
        <f t="shared" ref="W17:W26" si="5">IF($I17="-","-",$T17*$D$41)</f>
        <v>-</v>
      </c>
      <c r="X17" s="28" t="str">
        <f t="shared" ref="X17:X26" si="6">IF($I17="-","-",$T17*$D$42)</f>
        <v>-</v>
      </c>
      <c r="Y17" s="28" t="str">
        <f>IF($I17="-","-",K17*S17)</f>
        <v>-</v>
      </c>
      <c r="Z17" s="29" t="str">
        <f t="shared" ref="Z17:Z26" si="7">IF(H17="","-",($C$39*((1+$C$35)^($H17-$C$34)))*U17)</f>
        <v>-</v>
      </c>
      <c r="AA17" s="29" t="str">
        <f t="shared" ref="AA17:AA26" si="8">IF(H17="","-",($C$40*((1+$C$35)^($H17-$C$34)))*V17)</f>
        <v>-</v>
      </c>
      <c r="AB17" s="29" t="str">
        <f t="shared" ref="AB17:AB26" si="9">IF(H17="","-",($C$41*((1+$C$35)^($H17-$C$34)))*W17)</f>
        <v>-</v>
      </c>
      <c r="AC17" s="29" t="str">
        <f t="shared" ref="AC17:AC26" si="10">IF(H17="","-",($C$42*((1+$C$35)^($H17-$C$34)))*X17)</f>
        <v>-</v>
      </c>
      <c r="AD17" s="29" t="str">
        <f t="shared" ref="AD17:AD26" si="11">IF(H17="","-",($C$43*((1+$C$35)^($H17-$C$34)))*Y17)</f>
        <v>-</v>
      </c>
      <c r="AE17" s="40" t="str">
        <f>IF(H17="","-",SUM(Z17:AD17))</f>
        <v>-</v>
      </c>
      <c r="AF17" s="29" t="str">
        <f t="shared" ref="AF17:AF26" si="12">IF(H17="","-",Z17*(1/((1+$C$36)^($H17-$C$14))))</f>
        <v>-</v>
      </c>
      <c r="AG17" s="29" t="str">
        <f t="shared" ref="AG17:AG26" si="13">IF(H17="","-",AA17*(1/((1+$C$36)^($H17-$C$14))))</f>
        <v>-</v>
      </c>
      <c r="AH17" s="29" t="str">
        <f t="shared" ref="AH17:AH26" si="14">IF(H17="","-",AB17*(1/((1+$C$36)^($H17-$C$14))))</f>
        <v>-</v>
      </c>
      <c r="AI17" s="29" t="str">
        <f t="shared" ref="AI17:AI26" si="15">IF(H17="","-",AC17*(1/((1+$C$36)^($H17-$C$14))))</f>
        <v>-</v>
      </c>
      <c r="AJ17" s="29" t="str">
        <f t="shared" ref="AJ17:AJ26" si="16">IF(H17="","-",AD17*(1/((1+$C$36)^($H17-$C$14))))</f>
        <v>-</v>
      </c>
      <c r="AK17" s="40" t="str">
        <f>IF(H17="","-",SUM(AF17:AJ17))</f>
        <v>-</v>
      </c>
    </row>
    <row r="18" spans="2:37" x14ac:dyDescent="0.25">
      <c r="B18" s="82"/>
      <c r="C18" s="82"/>
      <c r="D18" s="82"/>
      <c r="F18" s="83"/>
      <c r="G18" s="30">
        <v>2</v>
      </c>
      <c r="H18" s="16" t="str">
        <f t="shared" ref="H18:H26" si="17">IF(H17="","",H17+1)</f>
        <v/>
      </c>
      <c r="I18" s="31" t="str">
        <f t="shared" ref="I18:I26" si="18">IF(OR($D$14="",$D$15=""),"-",IFERROR(ROUND((($D$15-$D$14)/($C$15-$C$14))+I17,1),"-"))</f>
        <v>-</v>
      </c>
      <c r="J18" s="43" t="str">
        <f t="shared" si="1"/>
        <v>-</v>
      </c>
      <c r="K18" s="43" t="str">
        <f t="shared" si="2"/>
        <v>-</v>
      </c>
      <c r="L18" s="43" t="str">
        <f>IF(L16="","-",L16)</f>
        <v>-</v>
      </c>
      <c r="M18" s="43" t="str">
        <f>IF(L16="",IF(M16="","-",M16),L16)</f>
        <v>-</v>
      </c>
      <c r="N18" s="43" t="str">
        <f>IF(L16="",IF(N16="","-",N16),L16)</f>
        <v>-</v>
      </c>
      <c r="O18" s="43" t="str">
        <f>IF(O16="","-",O16)</f>
        <v>-</v>
      </c>
      <c r="P18" s="43" t="str">
        <f>IF(O16="",IF(P16="","-",P16),O16)</f>
        <v>-</v>
      </c>
      <c r="Q18" s="43" t="str">
        <f>IF(O16="",IF(Q16="","-",Q16),O16)</f>
        <v>-</v>
      </c>
      <c r="R18" s="28">
        <f t="shared" ref="R18:R26" si="19" xml:space="preserve">
IF(AND(M18="-",P18="-"),1,
IF(AND(M18&lt;1,P18&lt;1),(MIN(M18,P18)*MAX(M18,P18))^MIN(M18,P18),MIN(M18,P18)))</f>
        <v>1</v>
      </c>
      <c r="S18" s="28">
        <f t="shared" ref="S18:S26" si="20" xml:space="preserve">
IF(AND(N18="-",Q18="-"),1,
IF(AND(N18&lt;1,Q18&lt;1),(MIN(N18,Q18)*MAX(N18,Q18))^MIN(N18,Q18),MIN(N18,Q18)))</f>
        <v>1</v>
      </c>
      <c r="T18" s="28" t="str">
        <f t="shared" ref="T18:T26" si="21">IF(J18&lt;&gt;"-",J18*R18,"-")</f>
        <v>-</v>
      </c>
      <c r="U18" s="28" t="str">
        <f t="shared" si="3"/>
        <v>-</v>
      </c>
      <c r="V18" s="28" t="str">
        <f t="shared" si="4"/>
        <v>-</v>
      </c>
      <c r="W18" s="28" t="str">
        <f t="shared" si="5"/>
        <v>-</v>
      </c>
      <c r="X18" s="28" t="str">
        <f t="shared" si="6"/>
        <v>-</v>
      </c>
      <c r="Y18" s="28" t="str">
        <f t="shared" ref="Y18:Y26" si="22">IF($I18="-","-",K18*S18)</f>
        <v>-</v>
      </c>
      <c r="Z18" s="29" t="str">
        <f t="shared" si="7"/>
        <v>-</v>
      </c>
      <c r="AA18" s="29" t="str">
        <f t="shared" si="8"/>
        <v>-</v>
      </c>
      <c r="AB18" s="29" t="str">
        <f t="shared" si="9"/>
        <v>-</v>
      </c>
      <c r="AC18" s="29" t="str">
        <f t="shared" si="10"/>
        <v>-</v>
      </c>
      <c r="AD18" s="29" t="str">
        <f t="shared" si="11"/>
        <v>-</v>
      </c>
      <c r="AE18" s="40" t="str">
        <f t="shared" ref="AE18:AE26" si="23">IF(H18="","-",SUM(Z18:AD18))</f>
        <v>-</v>
      </c>
      <c r="AF18" s="29" t="str">
        <f t="shared" si="12"/>
        <v>-</v>
      </c>
      <c r="AG18" s="29" t="str">
        <f t="shared" si="13"/>
        <v>-</v>
      </c>
      <c r="AH18" s="29" t="str">
        <f t="shared" si="14"/>
        <v>-</v>
      </c>
      <c r="AI18" s="29" t="str">
        <f t="shared" si="15"/>
        <v>-</v>
      </c>
      <c r="AJ18" s="29" t="str">
        <f t="shared" si="16"/>
        <v>-</v>
      </c>
      <c r="AK18" s="40" t="str">
        <f t="shared" ref="AK18:AK26" si="24">IF(H18="","-",SUM(AF18:AJ18))</f>
        <v>-</v>
      </c>
    </row>
    <row r="19" spans="2:37" x14ac:dyDescent="0.25">
      <c r="C19" s="33" t="s">
        <v>18</v>
      </c>
      <c r="D19" s="33" t="s">
        <v>94</v>
      </c>
      <c r="F19" s="83"/>
      <c r="G19" s="30">
        <v>3</v>
      </c>
      <c r="H19" s="16" t="str">
        <f t="shared" si="17"/>
        <v/>
      </c>
      <c r="I19" s="31" t="str">
        <f t="shared" si="18"/>
        <v>-</v>
      </c>
      <c r="J19" s="43" t="str">
        <f t="shared" si="1"/>
        <v>-</v>
      </c>
      <c r="K19" s="43" t="str">
        <f t="shared" si="2"/>
        <v>-</v>
      </c>
      <c r="L19" s="43" t="str">
        <f>IF(L16="","-",L16)</f>
        <v>-</v>
      </c>
      <c r="M19" s="43" t="str">
        <f>IF(L16="",IF(M16="","-",M16),L16)</f>
        <v>-</v>
      </c>
      <c r="N19" s="43" t="str">
        <f>IF(L16="",IF(N16="","-",N16),L16)</f>
        <v>-</v>
      </c>
      <c r="O19" s="43" t="str">
        <f>IF(O16="","-",O16)</f>
        <v>-</v>
      </c>
      <c r="P19" s="43" t="str">
        <f>IF(O16="",IF(P16="","-",P16),O16)</f>
        <v>-</v>
      </c>
      <c r="Q19" s="43" t="str">
        <f>IF(O16="",IF(Q16="","-",Q16),O16)</f>
        <v>-</v>
      </c>
      <c r="R19" s="28">
        <f t="shared" si="19"/>
        <v>1</v>
      </c>
      <c r="S19" s="28">
        <f t="shared" si="20"/>
        <v>1</v>
      </c>
      <c r="T19" s="28" t="str">
        <f t="shared" si="21"/>
        <v>-</v>
      </c>
      <c r="U19" s="28" t="str">
        <f t="shared" si="3"/>
        <v>-</v>
      </c>
      <c r="V19" s="28" t="str">
        <f t="shared" si="4"/>
        <v>-</v>
      </c>
      <c r="W19" s="28" t="str">
        <f t="shared" si="5"/>
        <v>-</v>
      </c>
      <c r="X19" s="28" t="str">
        <f t="shared" si="6"/>
        <v>-</v>
      </c>
      <c r="Y19" s="28" t="str">
        <f t="shared" si="22"/>
        <v>-</v>
      </c>
      <c r="Z19" s="29" t="str">
        <f t="shared" si="7"/>
        <v>-</v>
      </c>
      <c r="AA19" s="29" t="str">
        <f t="shared" si="8"/>
        <v>-</v>
      </c>
      <c r="AB19" s="29" t="str">
        <f t="shared" si="9"/>
        <v>-</v>
      </c>
      <c r="AC19" s="29" t="str">
        <f t="shared" si="10"/>
        <v>-</v>
      </c>
      <c r="AD19" s="29" t="str">
        <f t="shared" si="11"/>
        <v>-</v>
      </c>
      <c r="AE19" s="40" t="str">
        <f t="shared" si="23"/>
        <v>-</v>
      </c>
      <c r="AF19" s="29" t="str">
        <f t="shared" si="12"/>
        <v>-</v>
      </c>
      <c r="AG19" s="29" t="str">
        <f t="shared" si="13"/>
        <v>-</v>
      </c>
      <c r="AH19" s="29" t="str">
        <f t="shared" si="14"/>
        <v>-</v>
      </c>
      <c r="AI19" s="29" t="str">
        <f t="shared" si="15"/>
        <v>-</v>
      </c>
      <c r="AJ19" s="29" t="str">
        <f t="shared" si="16"/>
        <v>-</v>
      </c>
      <c r="AK19" s="40" t="str">
        <f t="shared" si="24"/>
        <v>-</v>
      </c>
    </row>
    <row r="20" spans="2:37" x14ac:dyDescent="0.25">
      <c r="B20" s="21" t="s">
        <v>16</v>
      </c>
      <c r="C20" s="17"/>
      <c r="D20" s="86"/>
      <c r="F20" s="83"/>
      <c r="G20" s="30">
        <v>4</v>
      </c>
      <c r="H20" s="16" t="str">
        <f t="shared" si="17"/>
        <v/>
      </c>
      <c r="I20" s="31" t="str">
        <f t="shared" si="18"/>
        <v>-</v>
      </c>
      <c r="J20" s="43" t="str">
        <f t="shared" si="1"/>
        <v>-</v>
      </c>
      <c r="K20" s="43" t="str">
        <f t="shared" si="2"/>
        <v>-</v>
      </c>
      <c r="L20" s="43" t="str">
        <f>IF(L16="","-",L16)</f>
        <v>-</v>
      </c>
      <c r="M20" s="43" t="str">
        <f>IF(L16="",IF(M16="","-",M16),L16)</f>
        <v>-</v>
      </c>
      <c r="N20" s="43" t="str">
        <f>IF(L16="",IF(N16="","-",N16),L16)</f>
        <v>-</v>
      </c>
      <c r="O20" s="43" t="str">
        <f>IF(O16="","-",O16)</f>
        <v>-</v>
      </c>
      <c r="P20" s="43" t="str">
        <f>IF(O16="",IF(P16="","-",P16),O16)</f>
        <v>-</v>
      </c>
      <c r="Q20" s="43" t="str">
        <f>IF(O16="",IF(Q16="","-",Q16),O16)</f>
        <v>-</v>
      </c>
      <c r="R20" s="28">
        <f t="shared" si="19"/>
        <v>1</v>
      </c>
      <c r="S20" s="28">
        <f t="shared" si="20"/>
        <v>1</v>
      </c>
      <c r="T20" s="28" t="str">
        <f t="shared" si="21"/>
        <v>-</v>
      </c>
      <c r="U20" s="28" t="str">
        <f t="shared" si="3"/>
        <v>-</v>
      </c>
      <c r="V20" s="28" t="str">
        <f t="shared" si="4"/>
        <v>-</v>
      </c>
      <c r="W20" s="28" t="str">
        <f t="shared" si="5"/>
        <v>-</v>
      </c>
      <c r="X20" s="28" t="str">
        <f t="shared" si="6"/>
        <v>-</v>
      </c>
      <c r="Y20" s="28" t="str">
        <f t="shared" si="22"/>
        <v>-</v>
      </c>
      <c r="Z20" s="29" t="str">
        <f t="shared" si="7"/>
        <v>-</v>
      </c>
      <c r="AA20" s="29" t="str">
        <f t="shared" si="8"/>
        <v>-</v>
      </c>
      <c r="AB20" s="29" t="str">
        <f t="shared" si="9"/>
        <v>-</v>
      </c>
      <c r="AC20" s="29" t="str">
        <f t="shared" si="10"/>
        <v>-</v>
      </c>
      <c r="AD20" s="29" t="str">
        <f t="shared" si="11"/>
        <v>-</v>
      </c>
      <c r="AE20" s="40" t="str">
        <f t="shared" si="23"/>
        <v>-</v>
      </c>
      <c r="AF20" s="29" t="str">
        <f t="shared" si="12"/>
        <v>-</v>
      </c>
      <c r="AG20" s="29" t="str">
        <f t="shared" si="13"/>
        <v>-</v>
      </c>
      <c r="AH20" s="29" t="str">
        <f t="shared" si="14"/>
        <v>-</v>
      </c>
      <c r="AI20" s="29" t="str">
        <f t="shared" si="15"/>
        <v>-</v>
      </c>
      <c r="AJ20" s="29" t="str">
        <f t="shared" si="16"/>
        <v>-</v>
      </c>
      <c r="AK20" s="40" t="str">
        <f t="shared" si="24"/>
        <v>-</v>
      </c>
    </row>
    <row r="21" spans="2:37" x14ac:dyDescent="0.25">
      <c r="B21" s="21" t="s">
        <v>17</v>
      </c>
      <c r="C21" s="17"/>
      <c r="D21" s="87"/>
      <c r="F21" s="83"/>
      <c r="G21" s="30">
        <v>5</v>
      </c>
      <c r="H21" s="16" t="str">
        <f t="shared" si="17"/>
        <v/>
      </c>
      <c r="I21" s="31" t="str">
        <f t="shared" si="18"/>
        <v>-</v>
      </c>
      <c r="J21" s="43" t="str">
        <f t="shared" si="1"/>
        <v>-</v>
      </c>
      <c r="K21" s="43" t="str">
        <f t="shared" si="2"/>
        <v>-</v>
      </c>
      <c r="L21" s="43" t="str">
        <f>IF(L16="","-",L16)</f>
        <v>-</v>
      </c>
      <c r="M21" s="43" t="str">
        <f>IF(L16="",IF(M16="","-",M16),L16)</f>
        <v>-</v>
      </c>
      <c r="N21" s="43" t="str">
        <f>IF(L16="",IF(N16="","-",N16),L16)</f>
        <v>-</v>
      </c>
      <c r="O21" s="43" t="str">
        <f>IF(O16="","-",O16)</f>
        <v>-</v>
      </c>
      <c r="P21" s="43" t="str">
        <f>IF(O16="",IF(P16="","-",P16),O16)</f>
        <v>-</v>
      </c>
      <c r="Q21" s="43" t="str">
        <f>IF(O16="",IF(Q16="","-",Q16),O16)</f>
        <v>-</v>
      </c>
      <c r="R21" s="28">
        <f t="shared" si="19"/>
        <v>1</v>
      </c>
      <c r="S21" s="28">
        <f t="shared" si="20"/>
        <v>1</v>
      </c>
      <c r="T21" s="28" t="str">
        <f t="shared" si="21"/>
        <v>-</v>
      </c>
      <c r="U21" s="28" t="str">
        <f t="shared" si="3"/>
        <v>-</v>
      </c>
      <c r="V21" s="28" t="str">
        <f t="shared" si="4"/>
        <v>-</v>
      </c>
      <c r="W21" s="28" t="str">
        <f t="shared" si="5"/>
        <v>-</v>
      </c>
      <c r="X21" s="28" t="str">
        <f t="shared" si="6"/>
        <v>-</v>
      </c>
      <c r="Y21" s="28" t="str">
        <f t="shared" si="22"/>
        <v>-</v>
      </c>
      <c r="Z21" s="29" t="str">
        <f t="shared" si="7"/>
        <v>-</v>
      </c>
      <c r="AA21" s="29" t="str">
        <f t="shared" si="8"/>
        <v>-</v>
      </c>
      <c r="AB21" s="29" t="str">
        <f t="shared" si="9"/>
        <v>-</v>
      </c>
      <c r="AC21" s="29" t="str">
        <f t="shared" si="10"/>
        <v>-</v>
      </c>
      <c r="AD21" s="29" t="str">
        <f t="shared" si="11"/>
        <v>-</v>
      </c>
      <c r="AE21" s="40" t="str">
        <f t="shared" si="23"/>
        <v>-</v>
      </c>
      <c r="AF21" s="29" t="str">
        <f t="shared" si="12"/>
        <v>-</v>
      </c>
      <c r="AG21" s="29" t="str">
        <f t="shared" si="13"/>
        <v>-</v>
      </c>
      <c r="AH21" s="29" t="str">
        <f t="shared" si="14"/>
        <v>-</v>
      </c>
      <c r="AI21" s="29" t="str">
        <f t="shared" si="15"/>
        <v>-</v>
      </c>
      <c r="AJ21" s="29" t="str">
        <f t="shared" si="16"/>
        <v>-</v>
      </c>
      <c r="AK21" s="40" t="str">
        <f t="shared" si="24"/>
        <v>-</v>
      </c>
    </row>
    <row r="22" spans="2:37" x14ac:dyDescent="0.25">
      <c r="B22"/>
      <c r="C22"/>
      <c r="D22"/>
      <c r="F22" s="83"/>
      <c r="G22" s="30">
        <v>6</v>
      </c>
      <c r="H22" s="16" t="str">
        <f t="shared" si="17"/>
        <v/>
      </c>
      <c r="I22" s="31" t="str">
        <f t="shared" si="18"/>
        <v>-</v>
      </c>
      <c r="J22" s="43" t="str">
        <f t="shared" si="1"/>
        <v>-</v>
      </c>
      <c r="K22" s="43" t="str">
        <f t="shared" si="2"/>
        <v>-</v>
      </c>
      <c r="L22" s="43" t="str">
        <f>IF(L16="","-",L16)</f>
        <v>-</v>
      </c>
      <c r="M22" s="43" t="str">
        <f>IF(L16="",IF(M16="","-",M16),L16)</f>
        <v>-</v>
      </c>
      <c r="N22" s="43" t="str">
        <f>IF(L16="",IF(N16="","-",N16),L16)</f>
        <v>-</v>
      </c>
      <c r="O22" s="43" t="str">
        <f>IF(O16="","-",O16)</f>
        <v>-</v>
      </c>
      <c r="P22" s="43" t="str">
        <f>IF(O16="",IF(P16="","-",P16),O16)</f>
        <v>-</v>
      </c>
      <c r="Q22" s="43" t="str">
        <f>IF(O16="",IF(Q16="","-",Q16),O16)</f>
        <v>-</v>
      </c>
      <c r="R22" s="28">
        <f t="shared" si="19"/>
        <v>1</v>
      </c>
      <c r="S22" s="28">
        <f t="shared" si="20"/>
        <v>1</v>
      </c>
      <c r="T22" s="28" t="str">
        <f t="shared" si="21"/>
        <v>-</v>
      </c>
      <c r="U22" s="28" t="str">
        <f t="shared" si="3"/>
        <v>-</v>
      </c>
      <c r="V22" s="28" t="str">
        <f t="shared" si="4"/>
        <v>-</v>
      </c>
      <c r="W22" s="28" t="str">
        <f t="shared" si="5"/>
        <v>-</v>
      </c>
      <c r="X22" s="28" t="str">
        <f t="shared" si="6"/>
        <v>-</v>
      </c>
      <c r="Y22" s="28" t="str">
        <f t="shared" si="22"/>
        <v>-</v>
      </c>
      <c r="Z22" s="29" t="str">
        <f t="shared" si="7"/>
        <v>-</v>
      </c>
      <c r="AA22" s="29" t="str">
        <f t="shared" si="8"/>
        <v>-</v>
      </c>
      <c r="AB22" s="29" t="str">
        <f t="shared" si="9"/>
        <v>-</v>
      </c>
      <c r="AC22" s="29" t="str">
        <f t="shared" si="10"/>
        <v>-</v>
      </c>
      <c r="AD22" s="29" t="str">
        <f t="shared" si="11"/>
        <v>-</v>
      </c>
      <c r="AE22" s="40" t="str">
        <f t="shared" si="23"/>
        <v>-</v>
      </c>
      <c r="AF22" s="29" t="str">
        <f t="shared" si="12"/>
        <v>-</v>
      </c>
      <c r="AG22" s="29" t="str">
        <f t="shared" si="13"/>
        <v>-</v>
      </c>
      <c r="AH22" s="29" t="str">
        <f t="shared" si="14"/>
        <v>-</v>
      </c>
      <c r="AI22" s="29" t="str">
        <f t="shared" si="15"/>
        <v>-</v>
      </c>
      <c r="AJ22" s="29" t="str">
        <f t="shared" si="16"/>
        <v>-</v>
      </c>
      <c r="AK22" s="40" t="str">
        <f t="shared" si="24"/>
        <v>-</v>
      </c>
    </row>
    <row r="23" spans="2:37" x14ac:dyDescent="0.25">
      <c r="B23" s="11"/>
      <c r="C23" s="9" t="s">
        <v>24</v>
      </c>
      <c r="D23" s="9" t="s">
        <v>28</v>
      </c>
      <c r="F23" s="83"/>
      <c r="G23" s="30">
        <v>7</v>
      </c>
      <c r="H23" s="16" t="str">
        <f t="shared" si="17"/>
        <v/>
      </c>
      <c r="I23" s="31" t="str">
        <f t="shared" si="18"/>
        <v>-</v>
      </c>
      <c r="J23" s="43" t="str">
        <f t="shared" si="1"/>
        <v>-</v>
      </c>
      <c r="K23" s="43" t="str">
        <f t="shared" si="2"/>
        <v>-</v>
      </c>
      <c r="L23" s="43" t="str">
        <f>IF(L16="","-",L16)</f>
        <v>-</v>
      </c>
      <c r="M23" s="43" t="str">
        <f>IF(L16="",IF(M16="","-",M16),L16)</f>
        <v>-</v>
      </c>
      <c r="N23" s="43" t="str">
        <f>IF(L16="",IF(N16="","-",N16),L16)</f>
        <v>-</v>
      </c>
      <c r="O23" s="43" t="str">
        <f>IF(O16="","-",O16)</f>
        <v>-</v>
      </c>
      <c r="P23" s="43" t="str">
        <f>IF(O16="",IF(P16="","-",P16),O16)</f>
        <v>-</v>
      </c>
      <c r="Q23" s="43" t="str">
        <f>IF(O16="",IF(Q16="","-",Q16),O16)</f>
        <v>-</v>
      </c>
      <c r="R23" s="28">
        <f t="shared" si="19"/>
        <v>1</v>
      </c>
      <c r="S23" s="28">
        <f t="shared" si="20"/>
        <v>1</v>
      </c>
      <c r="T23" s="28" t="str">
        <f t="shared" si="21"/>
        <v>-</v>
      </c>
      <c r="U23" s="28" t="str">
        <f t="shared" si="3"/>
        <v>-</v>
      </c>
      <c r="V23" s="28" t="str">
        <f t="shared" si="4"/>
        <v>-</v>
      </c>
      <c r="W23" s="28" t="str">
        <f t="shared" si="5"/>
        <v>-</v>
      </c>
      <c r="X23" s="28" t="str">
        <f t="shared" si="6"/>
        <v>-</v>
      </c>
      <c r="Y23" s="28" t="str">
        <f t="shared" si="22"/>
        <v>-</v>
      </c>
      <c r="Z23" s="29" t="str">
        <f t="shared" si="7"/>
        <v>-</v>
      </c>
      <c r="AA23" s="29" t="str">
        <f t="shared" si="8"/>
        <v>-</v>
      </c>
      <c r="AB23" s="29" t="str">
        <f t="shared" si="9"/>
        <v>-</v>
      </c>
      <c r="AC23" s="29" t="str">
        <f t="shared" si="10"/>
        <v>-</v>
      </c>
      <c r="AD23" s="29" t="str">
        <f t="shared" si="11"/>
        <v>-</v>
      </c>
      <c r="AE23" s="40" t="str">
        <f t="shared" si="23"/>
        <v>-</v>
      </c>
      <c r="AF23" s="29" t="str">
        <f t="shared" si="12"/>
        <v>-</v>
      </c>
      <c r="AG23" s="29" t="str">
        <f t="shared" si="13"/>
        <v>-</v>
      </c>
      <c r="AH23" s="29" t="str">
        <f t="shared" si="14"/>
        <v>-</v>
      </c>
      <c r="AI23" s="29" t="str">
        <f t="shared" si="15"/>
        <v>-</v>
      </c>
      <c r="AJ23" s="29" t="str">
        <f t="shared" si="16"/>
        <v>-</v>
      </c>
      <c r="AK23" s="40" t="str">
        <f t="shared" si="24"/>
        <v>-</v>
      </c>
    </row>
    <row r="24" spans="2:37" ht="15" customHeight="1" x14ac:dyDescent="0.25">
      <c r="B24" s="21" t="s">
        <v>11</v>
      </c>
      <c r="C24" s="17"/>
      <c r="D24" s="16">
        <f t="shared" ref="D24:D30" si="25">IFERROR(C24/($C$21-$C$20+1),"")</f>
        <v>0</v>
      </c>
      <c r="F24" s="83"/>
      <c r="G24" s="30">
        <v>8</v>
      </c>
      <c r="H24" s="16" t="str">
        <f t="shared" si="17"/>
        <v/>
      </c>
      <c r="I24" s="31" t="str">
        <f t="shared" si="18"/>
        <v>-</v>
      </c>
      <c r="J24" s="43" t="str">
        <f t="shared" si="1"/>
        <v>-</v>
      </c>
      <c r="K24" s="43" t="str">
        <f t="shared" si="2"/>
        <v>-</v>
      </c>
      <c r="L24" s="43" t="str">
        <f>IF(L16="","-",L16)</f>
        <v>-</v>
      </c>
      <c r="M24" s="43" t="str">
        <f>IF(L16="",IF(M16="","-",M16),L16)</f>
        <v>-</v>
      </c>
      <c r="N24" s="43" t="str">
        <f>IF(L16="",IF(N16="","-",N16),L16)</f>
        <v>-</v>
      </c>
      <c r="O24" s="43" t="str">
        <f>IF(O16="","-",O16)</f>
        <v>-</v>
      </c>
      <c r="P24" s="43" t="str">
        <f>IF(O16="",IF(P16="","-",P16),O16)</f>
        <v>-</v>
      </c>
      <c r="Q24" s="43" t="str">
        <f>IF(O16="",IF(Q16="","-",Q16),O16)</f>
        <v>-</v>
      </c>
      <c r="R24" s="28">
        <f t="shared" si="19"/>
        <v>1</v>
      </c>
      <c r="S24" s="28">
        <f t="shared" si="20"/>
        <v>1</v>
      </c>
      <c r="T24" s="28" t="str">
        <f t="shared" si="21"/>
        <v>-</v>
      </c>
      <c r="U24" s="28" t="str">
        <f t="shared" si="3"/>
        <v>-</v>
      </c>
      <c r="V24" s="28" t="str">
        <f t="shared" si="4"/>
        <v>-</v>
      </c>
      <c r="W24" s="28" t="str">
        <f t="shared" si="5"/>
        <v>-</v>
      </c>
      <c r="X24" s="28" t="str">
        <f t="shared" si="6"/>
        <v>-</v>
      </c>
      <c r="Y24" s="28" t="str">
        <f t="shared" si="22"/>
        <v>-</v>
      </c>
      <c r="Z24" s="29" t="str">
        <f t="shared" si="7"/>
        <v>-</v>
      </c>
      <c r="AA24" s="29" t="str">
        <f t="shared" si="8"/>
        <v>-</v>
      </c>
      <c r="AB24" s="29" t="str">
        <f t="shared" si="9"/>
        <v>-</v>
      </c>
      <c r="AC24" s="29" t="str">
        <f t="shared" si="10"/>
        <v>-</v>
      </c>
      <c r="AD24" s="29" t="str">
        <f t="shared" si="11"/>
        <v>-</v>
      </c>
      <c r="AE24" s="40" t="str">
        <f t="shared" si="23"/>
        <v>-</v>
      </c>
      <c r="AF24" s="29" t="str">
        <f t="shared" si="12"/>
        <v>-</v>
      </c>
      <c r="AG24" s="29" t="str">
        <f t="shared" si="13"/>
        <v>-</v>
      </c>
      <c r="AH24" s="29" t="str">
        <f t="shared" si="14"/>
        <v>-</v>
      </c>
      <c r="AI24" s="29" t="str">
        <f t="shared" si="15"/>
        <v>-</v>
      </c>
      <c r="AJ24" s="29" t="str">
        <f t="shared" si="16"/>
        <v>-</v>
      </c>
      <c r="AK24" s="40" t="str">
        <f t="shared" si="24"/>
        <v>-</v>
      </c>
    </row>
    <row r="25" spans="2:37" x14ac:dyDescent="0.25">
      <c r="B25" s="21" t="s">
        <v>12</v>
      </c>
      <c r="C25" s="17"/>
      <c r="D25" s="16">
        <f t="shared" si="25"/>
        <v>0</v>
      </c>
      <c r="F25" s="83"/>
      <c r="G25" s="30">
        <v>9</v>
      </c>
      <c r="H25" s="16" t="str">
        <f t="shared" si="17"/>
        <v/>
      </c>
      <c r="I25" s="31" t="str">
        <f t="shared" si="18"/>
        <v>-</v>
      </c>
      <c r="J25" s="43" t="str">
        <f t="shared" si="1"/>
        <v>-</v>
      </c>
      <c r="K25" s="43" t="str">
        <f t="shared" si="2"/>
        <v>-</v>
      </c>
      <c r="L25" s="43" t="str">
        <f>IF(L16="","-",L16)</f>
        <v>-</v>
      </c>
      <c r="M25" s="43" t="str">
        <f>IF(L16="",IF(M16="","-",M16),L16)</f>
        <v>-</v>
      </c>
      <c r="N25" s="43" t="str">
        <f>IF(L16="",IF(N16="","-",N16),L16)</f>
        <v>-</v>
      </c>
      <c r="O25" s="43" t="str">
        <f>IF(O16="","-",O16)</f>
        <v>-</v>
      </c>
      <c r="P25" s="43" t="str">
        <f>IF(O16="",IF(P16="","-",P16),O16)</f>
        <v>-</v>
      </c>
      <c r="Q25" s="43" t="str">
        <f>IF(O16="",IF(Q16="","-",Q16),O16)</f>
        <v>-</v>
      </c>
      <c r="R25" s="28">
        <f t="shared" si="19"/>
        <v>1</v>
      </c>
      <c r="S25" s="28">
        <f t="shared" si="20"/>
        <v>1</v>
      </c>
      <c r="T25" s="28" t="str">
        <f t="shared" si="21"/>
        <v>-</v>
      </c>
      <c r="U25" s="28" t="str">
        <f t="shared" si="3"/>
        <v>-</v>
      </c>
      <c r="V25" s="28" t="str">
        <f t="shared" si="4"/>
        <v>-</v>
      </c>
      <c r="W25" s="28" t="str">
        <f t="shared" si="5"/>
        <v>-</v>
      </c>
      <c r="X25" s="28" t="str">
        <f t="shared" si="6"/>
        <v>-</v>
      </c>
      <c r="Y25" s="28" t="str">
        <f t="shared" si="22"/>
        <v>-</v>
      </c>
      <c r="Z25" s="29" t="str">
        <f t="shared" si="7"/>
        <v>-</v>
      </c>
      <c r="AA25" s="29" t="str">
        <f t="shared" si="8"/>
        <v>-</v>
      </c>
      <c r="AB25" s="29" t="str">
        <f t="shared" si="9"/>
        <v>-</v>
      </c>
      <c r="AC25" s="29" t="str">
        <f t="shared" si="10"/>
        <v>-</v>
      </c>
      <c r="AD25" s="29" t="str">
        <f t="shared" si="11"/>
        <v>-</v>
      </c>
      <c r="AE25" s="40" t="str">
        <f t="shared" si="23"/>
        <v>-</v>
      </c>
      <c r="AF25" s="29" t="str">
        <f t="shared" si="12"/>
        <v>-</v>
      </c>
      <c r="AG25" s="29" t="str">
        <f t="shared" si="13"/>
        <v>-</v>
      </c>
      <c r="AH25" s="29" t="str">
        <f t="shared" si="14"/>
        <v>-</v>
      </c>
      <c r="AI25" s="29" t="str">
        <f t="shared" si="15"/>
        <v>-</v>
      </c>
      <c r="AJ25" s="29" t="str">
        <f t="shared" si="16"/>
        <v>-</v>
      </c>
      <c r="AK25" s="40" t="str">
        <f t="shared" si="24"/>
        <v>-</v>
      </c>
    </row>
    <row r="26" spans="2:37" ht="15.75" thickBot="1" x14ac:dyDescent="0.3">
      <c r="B26" s="21" t="s">
        <v>13</v>
      </c>
      <c r="C26" s="17"/>
      <c r="D26" s="16">
        <f t="shared" si="25"/>
        <v>0</v>
      </c>
      <c r="F26" s="83"/>
      <c r="G26" s="34">
        <v>10</v>
      </c>
      <c r="H26" s="35" t="str">
        <f t="shared" si="17"/>
        <v/>
      </c>
      <c r="I26" s="36" t="str">
        <f t="shared" si="18"/>
        <v>-</v>
      </c>
      <c r="J26" s="44" t="str">
        <f t="shared" si="1"/>
        <v>-</v>
      </c>
      <c r="K26" s="44" t="str">
        <f t="shared" si="2"/>
        <v>-</v>
      </c>
      <c r="L26" s="44" t="str">
        <f>IF(L16="","-",L16)</f>
        <v>-</v>
      </c>
      <c r="M26" s="44" t="str">
        <f>IF(L16="",IF(M16="","-",M16),L16)</f>
        <v>-</v>
      </c>
      <c r="N26" s="44" t="str">
        <f>IF(L16="",IF(N16="","-",N16),L16)</f>
        <v>-</v>
      </c>
      <c r="O26" s="44" t="str">
        <f>IF(O16="","-",O16)</f>
        <v>-</v>
      </c>
      <c r="P26" s="44" t="str">
        <f>IF(O16="",IF(P16="","-",P16),O16)</f>
        <v>-</v>
      </c>
      <c r="Q26" s="44" t="str">
        <f>IF(O16="",IF(Q16="","-",Q16),O16)</f>
        <v>-</v>
      </c>
      <c r="R26" s="28">
        <f t="shared" si="19"/>
        <v>1</v>
      </c>
      <c r="S26" s="28">
        <f t="shared" si="20"/>
        <v>1</v>
      </c>
      <c r="T26" s="28" t="str">
        <f t="shared" si="21"/>
        <v>-</v>
      </c>
      <c r="U26" s="28" t="str">
        <f t="shared" si="3"/>
        <v>-</v>
      </c>
      <c r="V26" s="28" t="str">
        <f t="shared" si="4"/>
        <v>-</v>
      </c>
      <c r="W26" s="28" t="str">
        <f t="shared" si="5"/>
        <v>-</v>
      </c>
      <c r="X26" s="28" t="str">
        <f t="shared" si="6"/>
        <v>-</v>
      </c>
      <c r="Y26" s="28" t="str">
        <f t="shared" si="22"/>
        <v>-</v>
      </c>
      <c r="Z26" s="29" t="str">
        <f t="shared" si="7"/>
        <v>-</v>
      </c>
      <c r="AA26" s="29" t="str">
        <f t="shared" si="8"/>
        <v>-</v>
      </c>
      <c r="AB26" s="29" t="str">
        <f t="shared" si="9"/>
        <v>-</v>
      </c>
      <c r="AC26" s="29" t="str">
        <f t="shared" si="10"/>
        <v>-</v>
      </c>
      <c r="AD26" s="29" t="str">
        <f t="shared" si="11"/>
        <v>-</v>
      </c>
      <c r="AE26" s="40" t="str">
        <f t="shared" si="23"/>
        <v>-</v>
      </c>
      <c r="AF26" s="29" t="str">
        <f t="shared" si="12"/>
        <v>-</v>
      </c>
      <c r="AG26" s="29" t="str">
        <f t="shared" si="13"/>
        <v>-</v>
      </c>
      <c r="AH26" s="29" t="str">
        <f t="shared" si="14"/>
        <v>-</v>
      </c>
      <c r="AI26" s="29" t="str">
        <f t="shared" si="15"/>
        <v>-</v>
      </c>
      <c r="AJ26" s="29" t="str">
        <f t="shared" si="16"/>
        <v>-</v>
      </c>
      <c r="AK26" s="40" t="str">
        <f t="shared" si="24"/>
        <v>-</v>
      </c>
    </row>
    <row r="27" spans="2:37" ht="15.75" thickTop="1" x14ac:dyDescent="0.25">
      <c r="B27" s="21" t="s">
        <v>14</v>
      </c>
      <c r="C27" s="17"/>
      <c r="D27" s="16">
        <f t="shared" si="25"/>
        <v>0</v>
      </c>
      <c r="F27" s="83"/>
      <c r="G27" s="65" t="s">
        <v>41</v>
      </c>
      <c r="H27" s="66"/>
      <c r="I27" s="37" t="s">
        <v>4</v>
      </c>
      <c r="J27" s="38">
        <f>SUM(J17:J26)</f>
        <v>0</v>
      </c>
      <c r="K27" s="38">
        <f>SUM(K17:K26)</f>
        <v>0</v>
      </c>
      <c r="L27" s="38" t="s">
        <v>4</v>
      </c>
      <c r="M27" s="38" t="s">
        <v>4</v>
      </c>
      <c r="N27" s="38" t="s">
        <v>4</v>
      </c>
      <c r="O27" s="38" t="s">
        <v>4</v>
      </c>
      <c r="P27" s="38" t="s">
        <v>4</v>
      </c>
      <c r="Q27" s="38" t="s">
        <v>4</v>
      </c>
      <c r="R27" s="37" t="s">
        <v>4</v>
      </c>
      <c r="S27" s="37" t="s">
        <v>4</v>
      </c>
      <c r="T27" s="38">
        <f>SUM(T17:T26)</f>
        <v>0</v>
      </c>
      <c r="U27" s="38">
        <f t="shared" ref="U27:Y27" si="26">SUM(U17:U26)</f>
        <v>0</v>
      </c>
      <c r="V27" s="38">
        <f t="shared" si="26"/>
        <v>0</v>
      </c>
      <c r="W27" s="38">
        <f t="shared" si="26"/>
        <v>0</v>
      </c>
      <c r="X27" s="38">
        <f t="shared" si="26"/>
        <v>0</v>
      </c>
      <c r="Y27" s="38">
        <f t="shared" si="26"/>
        <v>0</v>
      </c>
      <c r="Z27" s="46">
        <f t="shared" ref="Z27" si="27">SUM(Z17:Z26)</f>
        <v>0</v>
      </c>
      <c r="AA27" s="46">
        <f t="shared" ref="AA27" si="28">SUM(AA17:AA26)</f>
        <v>0</v>
      </c>
      <c r="AB27" s="46">
        <f t="shared" ref="AB27" si="29">SUM(AB17:AB26)</f>
        <v>0</v>
      </c>
      <c r="AC27" s="46">
        <f t="shared" ref="AC27" si="30">SUM(AC17:AC26)</f>
        <v>0</v>
      </c>
      <c r="AD27" s="46">
        <f t="shared" ref="AD27" si="31">SUM(AD17:AD26)</f>
        <v>0</v>
      </c>
      <c r="AE27" s="46">
        <f t="shared" ref="AE27" si="32">SUM(AE17:AE26)</f>
        <v>0</v>
      </c>
      <c r="AF27" s="46">
        <f>SUM(AF17:AF26)</f>
        <v>0</v>
      </c>
      <c r="AG27" s="46">
        <f t="shared" ref="AG27" si="33">SUM(AG17:AG26)</f>
        <v>0</v>
      </c>
      <c r="AH27" s="46">
        <f t="shared" ref="AH27" si="34">SUM(AH17:AH26)</f>
        <v>0</v>
      </c>
      <c r="AI27" s="46">
        <f t="shared" ref="AI27" si="35">SUM(AI17:AI26)</f>
        <v>0</v>
      </c>
      <c r="AJ27" s="46">
        <f t="shared" ref="AJ27" si="36">SUM(AJ17:AJ26)</f>
        <v>0</v>
      </c>
      <c r="AK27" s="46">
        <f t="shared" ref="AK27" si="37">SUM(AK17:AK26)</f>
        <v>0</v>
      </c>
    </row>
    <row r="28" spans="2:37" x14ac:dyDescent="0.25">
      <c r="B28" s="21" t="s">
        <v>15</v>
      </c>
      <c r="C28" s="17"/>
      <c r="D28" s="16">
        <f t="shared" si="25"/>
        <v>0</v>
      </c>
    </row>
    <row r="29" spans="2:37" ht="15.75" thickBot="1" x14ac:dyDescent="0.3">
      <c r="B29" s="21" t="s">
        <v>22</v>
      </c>
      <c r="C29" s="35">
        <f>SUM(C24:C27)</f>
        <v>0</v>
      </c>
      <c r="D29" s="35">
        <f t="shared" si="25"/>
        <v>0</v>
      </c>
      <c r="F29" s="83" t="str">
        <f>F$6&amp; ":" &amp; CHAR(10) &amp; G$6</f>
        <v xml:space="preserve">Alternative 1:
</v>
      </c>
      <c r="G29" s="69" t="s">
        <v>29</v>
      </c>
      <c r="H29" s="62" t="s">
        <v>18</v>
      </c>
      <c r="I29" s="62" t="s">
        <v>19</v>
      </c>
      <c r="J29" s="63" t="s">
        <v>53</v>
      </c>
      <c r="K29" s="63"/>
      <c r="L29" s="63" t="s">
        <v>34</v>
      </c>
      <c r="M29" s="63"/>
      <c r="N29" s="63"/>
      <c r="O29" s="63" t="s">
        <v>35</v>
      </c>
      <c r="P29" s="63"/>
      <c r="Q29" s="63"/>
      <c r="R29" s="62" t="s">
        <v>37</v>
      </c>
      <c r="S29" s="62"/>
      <c r="T29" s="62" t="s">
        <v>38</v>
      </c>
      <c r="U29" s="62"/>
      <c r="V29" s="62"/>
      <c r="W29" s="62"/>
      <c r="X29" s="62"/>
      <c r="Y29" s="62"/>
      <c r="Z29" s="62" t="str">
        <f>"Crash Costs by Year (" &amp; $C$14 &amp; " - " &amp; $C$15 &amp; ")"</f>
        <v>Crash Costs by Year ( - )</v>
      </c>
      <c r="AA29" s="62"/>
      <c r="AB29" s="62"/>
      <c r="AC29" s="62"/>
      <c r="AD29" s="62"/>
      <c r="AE29" s="62"/>
      <c r="AF29" s="62" t="str">
        <f>"Crash Costs in " &amp; $C$14 &amp; " Dollars"</f>
        <v>Crash Costs in  Dollars</v>
      </c>
      <c r="AG29" s="62"/>
      <c r="AH29" s="62"/>
      <c r="AI29" s="62"/>
      <c r="AJ29" s="62"/>
      <c r="AK29" s="62"/>
    </row>
    <row r="30" spans="2:37" ht="15.75" thickTop="1" x14ac:dyDescent="0.25">
      <c r="B30" s="21" t="s">
        <v>32</v>
      </c>
      <c r="C30" s="37">
        <f>SUM(C24:C28)</f>
        <v>0</v>
      </c>
      <c r="D30" s="37">
        <f t="shared" si="25"/>
        <v>0</v>
      </c>
      <c r="F30" s="83"/>
      <c r="G30" s="69"/>
      <c r="H30" s="62"/>
      <c r="I30" s="62"/>
      <c r="J30" s="67" t="s">
        <v>30</v>
      </c>
      <c r="K30" s="68"/>
      <c r="L30" s="23" t="s">
        <v>36</v>
      </c>
      <c r="M30" s="23" t="s">
        <v>31</v>
      </c>
      <c r="N30" s="23" t="s">
        <v>3</v>
      </c>
      <c r="O30" s="23" t="s">
        <v>36</v>
      </c>
      <c r="P30" s="23" t="s">
        <v>31</v>
      </c>
      <c r="Q30" s="23" t="s">
        <v>3</v>
      </c>
      <c r="R30" s="62"/>
      <c r="S30" s="62"/>
      <c r="T30" s="62"/>
      <c r="U30" s="62"/>
      <c r="V30" s="62"/>
      <c r="W30" s="62"/>
      <c r="X30" s="62"/>
      <c r="Y30" s="62"/>
      <c r="Z30" s="62"/>
      <c r="AA30" s="62"/>
      <c r="AB30" s="62"/>
      <c r="AC30" s="62"/>
      <c r="AD30" s="62"/>
      <c r="AE30" s="62"/>
      <c r="AF30" s="62"/>
      <c r="AG30" s="62"/>
      <c r="AH30" s="62"/>
      <c r="AI30" s="62"/>
      <c r="AJ30" s="62"/>
      <c r="AK30" s="62"/>
    </row>
    <row r="31" spans="2:37" ht="15.75" thickBot="1" x14ac:dyDescent="0.3">
      <c r="F31" s="83"/>
      <c r="G31" s="70"/>
      <c r="H31" s="71"/>
      <c r="I31" s="71"/>
      <c r="J31" s="25" t="s">
        <v>31</v>
      </c>
      <c r="K31" s="25" t="s">
        <v>3</v>
      </c>
      <c r="L31" s="45"/>
      <c r="M31" s="45"/>
      <c r="N31" s="45"/>
      <c r="O31" s="45"/>
      <c r="P31" s="45"/>
      <c r="Q31" s="45"/>
      <c r="R31" s="25" t="s">
        <v>31</v>
      </c>
      <c r="S31" s="25" t="s">
        <v>3</v>
      </c>
      <c r="T31" s="25" t="s">
        <v>31</v>
      </c>
      <c r="U31" s="25" t="s">
        <v>33</v>
      </c>
      <c r="V31" s="25" t="s">
        <v>25</v>
      </c>
      <c r="W31" s="25" t="s">
        <v>26</v>
      </c>
      <c r="X31" s="25" t="s">
        <v>27</v>
      </c>
      <c r="Y31" s="25" t="s">
        <v>3</v>
      </c>
      <c r="Z31" s="25" t="s">
        <v>33</v>
      </c>
      <c r="AA31" s="25" t="s">
        <v>25</v>
      </c>
      <c r="AB31" s="25" t="s">
        <v>26</v>
      </c>
      <c r="AC31" s="25" t="s">
        <v>27</v>
      </c>
      <c r="AD31" s="25" t="s">
        <v>3</v>
      </c>
      <c r="AE31" s="25" t="s">
        <v>32</v>
      </c>
      <c r="AF31" s="25" t="s">
        <v>33</v>
      </c>
      <c r="AG31" s="25" t="s">
        <v>25</v>
      </c>
      <c r="AH31" s="25" t="s">
        <v>26</v>
      </c>
      <c r="AI31" s="25" t="s">
        <v>27</v>
      </c>
      <c r="AJ31" s="25" t="s">
        <v>3</v>
      </c>
      <c r="AK31" s="25" t="s">
        <v>32</v>
      </c>
    </row>
    <row r="32" spans="2:37" x14ac:dyDescent="0.25">
      <c r="B32" s="82" t="s">
        <v>87</v>
      </c>
      <c r="C32" s="82"/>
      <c r="D32" s="82"/>
      <c r="F32" s="83"/>
      <c r="G32" s="26">
        <v>1</v>
      </c>
      <c r="H32" s="27" t="str">
        <f>IF($C$14="","",$C$14)</f>
        <v/>
      </c>
      <c r="I32" s="27" t="str">
        <f>IF(OR($D$14="",$D$15=""),"-",$D$14)</f>
        <v>-</v>
      </c>
      <c r="J32" s="28" t="str">
        <f t="shared" ref="J32:J41" si="38">IF($I32="-","-",
IF($D$29=0,0,($D$29/$D$20)*$I32))</f>
        <v>-</v>
      </c>
      <c r="K32" s="28" t="str">
        <f t="shared" ref="K32:K41" si="39">IF($I32="-","-",
IF($D$28=0,0,($D$28/$D$20)*$I32))</f>
        <v>-</v>
      </c>
      <c r="L32" s="28" t="str">
        <f>IF(L31="","-",L31)</f>
        <v>-</v>
      </c>
      <c r="M32" s="28" t="str">
        <f>IF(L31="",IF(M31="","-",M31),L31)</f>
        <v>-</v>
      </c>
      <c r="N32" s="28" t="str">
        <f>IF(L31="",IF(N31="","-",N31),L31)</f>
        <v>-</v>
      </c>
      <c r="O32" s="28" t="str">
        <f>IF(O31="","-",O31)</f>
        <v>-</v>
      </c>
      <c r="P32" s="28" t="str">
        <f>IF(O31="",IF(P31="","-",P31),O31)</f>
        <v>-</v>
      </c>
      <c r="Q32" s="28" t="str">
        <f>IF(O31="",IF(Q31="","-",Q31),O31)</f>
        <v>-</v>
      </c>
      <c r="R32" s="28">
        <f xml:space="preserve">
IF(AND(M32="-",P32="-"),1,
IF(AND(M32&lt;1,P32&lt;1),(MIN(M32,P32)*MAX(M32,P32))^MIN(M32,P32),MIN(M32,P32)))</f>
        <v>1</v>
      </c>
      <c r="S32" s="28">
        <f xml:space="preserve">
IF(AND(N32="-",Q32="-"),1,
IF(AND(N32&lt;1,Q32&lt;1),(MIN(N32,Q32)*MAX(N32,Q32))^MIN(N32,Q32),MIN(N32,Q32)))</f>
        <v>1</v>
      </c>
      <c r="T32" s="28" t="str">
        <f>IF(J32&lt;&gt;"-",J32*R32,"-")</f>
        <v>-</v>
      </c>
      <c r="U32" s="28" t="str">
        <f t="shared" ref="U32:U41" si="40">IF($I32="-","-",$T32*$D$39)</f>
        <v>-</v>
      </c>
      <c r="V32" s="28" t="str">
        <f t="shared" ref="V32:V41" si="41">IF($I32="-","-",$T32*$D$40)</f>
        <v>-</v>
      </c>
      <c r="W32" s="28" t="str">
        <f t="shared" ref="W32:W41" si="42">IF($I32="-","-",$T32*$D$41)</f>
        <v>-</v>
      </c>
      <c r="X32" s="28" t="str">
        <f t="shared" ref="X32:X41" si="43">IF($I32="-","-",$T32*$D$42)</f>
        <v>-</v>
      </c>
      <c r="Y32" s="28" t="str">
        <f>IF($I32="-","-",K32*S32)</f>
        <v>-</v>
      </c>
      <c r="Z32" s="29" t="str">
        <f t="shared" ref="Z32:Z41" si="44">IF(H32="","-",($C$39*((1+$C$35)^($H32-$C$34)))*U32)</f>
        <v>-</v>
      </c>
      <c r="AA32" s="29" t="str">
        <f t="shared" ref="AA32:AA41" si="45">IF(H32="","-",($C$40*((1+$C$35)^($H32-$C$34)))*V32)</f>
        <v>-</v>
      </c>
      <c r="AB32" s="29" t="str">
        <f t="shared" ref="AB32:AB41" si="46">IF(H32="","-",($C$41*((1+$C$35)^($H32-$C$34)))*W32)</f>
        <v>-</v>
      </c>
      <c r="AC32" s="29" t="str">
        <f t="shared" ref="AC32:AC41" si="47">IF(H32="","-",($C$42*((1+$C$35)^($H32-$C$34)))*X32)</f>
        <v>-</v>
      </c>
      <c r="AD32" s="29" t="str">
        <f t="shared" ref="AD32:AD41" si="48">IF(H32="","-",($C$43*((1+$C$35)^($H32-$C$34)))*Y32)</f>
        <v>-</v>
      </c>
      <c r="AE32" s="40" t="str">
        <f>IF(H32="","-",SUM(Z32:AD32))</f>
        <v>-</v>
      </c>
      <c r="AF32" s="29" t="str">
        <f t="shared" ref="AF32:AF41" si="49">IF(H32="","-",Z32*(1/((1+$C$36)^($H32-$C$14))))</f>
        <v>-</v>
      </c>
      <c r="AG32" s="29" t="str">
        <f t="shared" ref="AG32:AG41" si="50">IF(H32="","-",AA32*(1/((1+$C$36)^($H32-$C$14))))</f>
        <v>-</v>
      </c>
      <c r="AH32" s="29" t="str">
        <f t="shared" ref="AH32:AH41" si="51">IF(H32="","-",AB32*(1/((1+$C$36)^($H32-$C$14))))</f>
        <v>-</v>
      </c>
      <c r="AI32" s="29" t="str">
        <f t="shared" ref="AI32:AI41" si="52">IF(H32="","-",AC32*(1/((1+$C$36)^($H32-$C$14))))</f>
        <v>-</v>
      </c>
      <c r="AJ32" s="29" t="str">
        <f t="shared" ref="AJ32:AJ41" si="53">IF(H32="","-",AD32*(1/((1+$C$36)^($H32-$C$14))))</f>
        <v>-</v>
      </c>
      <c r="AK32" s="40" t="str">
        <f>IF(H32="","-",SUM(AF32:AJ32))</f>
        <v>-</v>
      </c>
    </row>
    <row r="33" spans="2:37" x14ac:dyDescent="0.25">
      <c r="B33" s="82"/>
      <c r="C33" s="82"/>
      <c r="D33" s="82"/>
      <c r="F33" s="83"/>
      <c r="G33" s="30">
        <v>2</v>
      </c>
      <c r="H33" s="16" t="str">
        <f t="shared" ref="H33:H41" si="54">IF(H32="","",H32+1)</f>
        <v/>
      </c>
      <c r="I33" s="31" t="str">
        <f t="shared" ref="I33:I41" si="55">IF(OR($D$14="",$D$15=""),"-",IFERROR(ROUND((($D$15-$D$14)/($C$15-$C$14))+I32,1),"-"))</f>
        <v>-</v>
      </c>
      <c r="J33" s="43" t="str">
        <f t="shared" si="38"/>
        <v>-</v>
      </c>
      <c r="K33" s="43" t="str">
        <f t="shared" si="39"/>
        <v>-</v>
      </c>
      <c r="L33" s="43" t="str">
        <f>IF(L31="","-",L31)</f>
        <v>-</v>
      </c>
      <c r="M33" s="43" t="str">
        <f>IF(L31="",IF(M31="","-",M31),L31)</f>
        <v>-</v>
      </c>
      <c r="N33" s="43" t="str">
        <f>IF(L31="",IF(N31="","-",N31),L31)</f>
        <v>-</v>
      </c>
      <c r="O33" s="43" t="str">
        <f>IF(O31="","-",O31)</f>
        <v>-</v>
      </c>
      <c r="P33" s="43" t="str">
        <f>IF(O31="",IF(P31="","-",P31),O31)</f>
        <v>-</v>
      </c>
      <c r="Q33" s="43" t="str">
        <f>IF(O31="",IF(Q31="","-",Q31),O31)</f>
        <v>-</v>
      </c>
      <c r="R33" s="28">
        <f t="shared" ref="R33:R41" si="56" xml:space="preserve">
IF(AND(M33="-",P33="-"),1,
IF(AND(M33&lt;1,P33&lt;1),(MIN(M33,P33)*MAX(M33,P33))^MIN(M33,P33),MIN(M33,P33)))</f>
        <v>1</v>
      </c>
      <c r="S33" s="28">
        <f t="shared" ref="S33:S41" si="57" xml:space="preserve">
IF(AND(N33="-",Q33="-"),1,
IF(AND(N33&lt;1,Q33&lt;1),(MIN(N33,Q33)*MAX(N33,Q33))^MIN(N33,Q33),MIN(N33,Q33)))</f>
        <v>1</v>
      </c>
      <c r="T33" s="28" t="str">
        <f t="shared" ref="T33:T41" si="58">IF(J33&lt;&gt;"-",J33*R33,"-")</f>
        <v>-</v>
      </c>
      <c r="U33" s="28" t="str">
        <f t="shared" si="40"/>
        <v>-</v>
      </c>
      <c r="V33" s="28" t="str">
        <f t="shared" si="41"/>
        <v>-</v>
      </c>
      <c r="W33" s="28" t="str">
        <f t="shared" si="42"/>
        <v>-</v>
      </c>
      <c r="X33" s="28" t="str">
        <f t="shared" si="43"/>
        <v>-</v>
      </c>
      <c r="Y33" s="28" t="str">
        <f t="shared" ref="Y33:Y41" si="59">IF($I33="-","-",K33*S33)</f>
        <v>-</v>
      </c>
      <c r="Z33" s="29" t="str">
        <f t="shared" si="44"/>
        <v>-</v>
      </c>
      <c r="AA33" s="29" t="str">
        <f t="shared" si="45"/>
        <v>-</v>
      </c>
      <c r="AB33" s="29" t="str">
        <f t="shared" si="46"/>
        <v>-</v>
      </c>
      <c r="AC33" s="29" t="str">
        <f t="shared" si="47"/>
        <v>-</v>
      </c>
      <c r="AD33" s="29" t="str">
        <f t="shared" si="48"/>
        <v>-</v>
      </c>
      <c r="AE33" s="40" t="str">
        <f t="shared" ref="AE33:AE41" si="60">IF(H33="","-",SUM(Z33:AD33))</f>
        <v>-</v>
      </c>
      <c r="AF33" s="29" t="str">
        <f t="shared" si="49"/>
        <v>-</v>
      </c>
      <c r="AG33" s="29" t="str">
        <f t="shared" si="50"/>
        <v>-</v>
      </c>
      <c r="AH33" s="29" t="str">
        <f t="shared" si="51"/>
        <v>-</v>
      </c>
      <c r="AI33" s="29" t="str">
        <f t="shared" si="52"/>
        <v>-</v>
      </c>
      <c r="AJ33" s="29" t="str">
        <f t="shared" si="53"/>
        <v>-</v>
      </c>
      <c r="AK33" s="40" t="str">
        <f t="shared" ref="AK33:AK41" si="61">IF(H33="","-",SUM(AF33:AJ33))</f>
        <v>-</v>
      </c>
    </row>
    <row r="34" spans="2:37" x14ac:dyDescent="0.25">
      <c r="B34" s="1" t="s">
        <v>0</v>
      </c>
      <c r="C34" s="53">
        <v>2022</v>
      </c>
      <c r="F34" s="83"/>
      <c r="G34" s="30">
        <v>3</v>
      </c>
      <c r="H34" s="16" t="str">
        <f t="shared" si="54"/>
        <v/>
      </c>
      <c r="I34" s="31" t="str">
        <f t="shared" si="55"/>
        <v>-</v>
      </c>
      <c r="J34" s="43" t="str">
        <f t="shared" si="38"/>
        <v>-</v>
      </c>
      <c r="K34" s="43" t="str">
        <f t="shared" si="39"/>
        <v>-</v>
      </c>
      <c r="L34" s="43" t="str">
        <f>IF(L31="","-",L31)</f>
        <v>-</v>
      </c>
      <c r="M34" s="43" t="str">
        <f>IF(L31="",IF(M31="","-",M31),L31)</f>
        <v>-</v>
      </c>
      <c r="N34" s="43" t="str">
        <f>IF(L31="",IF(N31="","-",N31),L31)</f>
        <v>-</v>
      </c>
      <c r="O34" s="43" t="str">
        <f>IF(O31="","-",O31)</f>
        <v>-</v>
      </c>
      <c r="P34" s="43" t="str">
        <f>IF(O31="",IF(P31="","-",P31),O31)</f>
        <v>-</v>
      </c>
      <c r="Q34" s="43" t="str">
        <f>IF(O31="",IF(Q31="","-",Q31),O31)</f>
        <v>-</v>
      </c>
      <c r="R34" s="28">
        <f t="shared" si="56"/>
        <v>1</v>
      </c>
      <c r="S34" s="28">
        <f t="shared" si="57"/>
        <v>1</v>
      </c>
      <c r="T34" s="28" t="str">
        <f t="shared" si="58"/>
        <v>-</v>
      </c>
      <c r="U34" s="28" t="str">
        <f t="shared" si="40"/>
        <v>-</v>
      </c>
      <c r="V34" s="28" t="str">
        <f t="shared" si="41"/>
        <v>-</v>
      </c>
      <c r="W34" s="28" t="str">
        <f t="shared" si="42"/>
        <v>-</v>
      </c>
      <c r="X34" s="28" t="str">
        <f t="shared" si="43"/>
        <v>-</v>
      </c>
      <c r="Y34" s="28" t="str">
        <f t="shared" si="59"/>
        <v>-</v>
      </c>
      <c r="Z34" s="29" t="str">
        <f t="shared" si="44"/>
        <v>-</v>
      </c>
      <c r="AA34" s="29" t="str">
        <f t="shared" si="45"/>
        <v>-</v>
      </c>
      <c r="AB34" s="29" t="str">
        <f t="shared" si="46"/>
        <v>-</v>
      </c>
      <c r="AC34" s="29" t="str">
        <f t="shared" si="47"/>
        <v>-</v>
      </c>
      <c r="AD34" s="29" t="str">
        <f t="shared" si="48"/>
        <v>-</v>
      </c>
      <c r="AE34" s="40" t="str">
        <f t="shared" si="60"/>
        <v>-</v>
      </c>
      <c r="AF34" s="29" t="str">
        <f t="shared" si="49"/>
        <v>-</v>
      </c>
      <c r="AG34" s="29" t="str">
        <f t="shared" si="50"/>
        <v>-</v>
      </c>
      <c r="AH34" s="29" t="str">
        <f t="shared" si="51"/>
        <v>-</v>
      </c>
      <c r="AI34" s="29" t="str">
        <f t="shared" si="52"/>
        <v>-</v>
      </c>
      <c r="AJ34" s="29" t="str">
        <f t="shared" si="53"/>
        <v>-</v>
      </c>
      <c r="AK34" s="40" t="str">
        <f t="shared" si="61"/>
        <v>-</v>
      </c>
    </row>
    <row r="35" spans="2:37" x14ac:dyDescent="0.25">
      <c r="B35" s="1" t="s">
        <v>1</v>
      </c>
      <c r="C35" s="5">
        <v>0</v>
      </c>
      <c r="F35" s="83"/>
      <c r="G35" s="30">
        <v>4</v>
      </c>
      <c r="H35" s="16" t="str">
        <f t="shared" si="54"/>
        <v/>
      </c>
      <c r="I35" s="31" t="str">
        <f t="shared" si="55"/>
        <v>-</v>
      </c>
      <c r="J35" s="43" t="str">
        <f t="shared" si="38"/>
        <v>-</v>
      </c>
      <c r="K35" s="43" t="str">
        <f t="shared" si="39"/>
        <v>-</v>
      </c>
      <c r="L35" s="43" t="str">
        <f>IF(L31="","-",L31)</f>
        <v>-</v>
      </c>
      <c r="M35" s="43" t="str">
        <f>IF(L31="",IF(M31="","-",M31),L31)</f>
        <v>-</v>
      </c>
      <c r="N35" s="43" t="str">
        <f>IF(L31="",IF(N31="","-",N31),L31)</f>
        <v>-</v>
      </c>
      <c r="O35" s="43" t="str">
        <f>IF(O31="","-",O31)</f>
        <v>-</v>
      </c>
      <c r="P35" s="43" t="str">
        <f>IF(O31="",IF(P31="","-",P31),O31)</f>
        <v>-</v>
      </c>
      <c r="Q35" s="43" t="str">
        <f>IF(O31="",IF(Q31="","-",Q31),O31)</f>
        <v>-</v>
      </c>
      <c r="R35" s="28">
        <f t="shared" si="56"/>
        <v>1</v>
      </c>
      <c r="S35" s="28">
        <f t="shared" si="57"/>
        <v>1</v>
      </c>
      <c r="T35" s="28" t="str">
        <f t="shared" si="58"/>
        <v>-</v>
      </c>
      <c r="U35" s="28" t="str">
        <f t="shared" si="40"/>
        <v>-</v>
      </c>
      <c r="V35" s="28" t="str">
        <f t="shared" si="41"/>
        <v>-</v>
      </c>
      <c r="W35" s="28" t="str">
        <f t="shared" si="42"/>
        <v>-</v>
      </c>
      <c r="X35" s="28" t="str">
        <f t="shared" si="43"/>
        <v>-</v>
      </c>
      <c r="Y35" s="28" t="str">
        <f t="shared" si="59"/>
        <v>-</v>
      </c>
      <c r="Z35" s="29" t="str">
        <f t="shared" si="44"/>
        <v>-</v>
      </c>
      <c r="AA35" s="29" t="str">
        <f t="shared" si="45"/>
        <v>-</v>
      </c>
      <c r="AB35" s="29" t="str">
        <f t="shared" si="46"/>
        <v>-</v>
      </c>
      <c r="AC35" s="29" t="str">
        <f t="shared" si="47"/>
        <v>-</v>
      </c>
      <c r="AD35" s="29" t="str">
        <f t="shared" si="48"/>
        <v>-</v>
      </c>
      <c r="AE35" s="40" t="str">
        <f t="shared" si="60"/>
        <v>-</v>
      </c>
      <c r="AF35" s="29" t="str">
        <f t="shared" si="49"/>
        <v>-</v>
      </c>
      <c r="AG35" s="29" t="str">
        <f t="shared" si="50"/>
        <v>-</v>
      </c>
      <c r="AH35" s="29" t="str">
        <f t="shared" si="51"/>
        <v>-</v>
      </c>
      <c r="AI35" s="29" t="str">
        <f t="shared" si="52"/>
        <v>-</v>
      </c>
      <c r="AJ35" s="29" t="str">
        <f t="shared" si="53"/>
        <v>-</v>
      </c>
      <c r="AK35" s="40" t="str">
        <f t="shared" si="61"/>
        <v>-</v>
      </c>
    </row>
    <row r="36" spans="2:37" x14ac:dyDescent="0.25">
      <c r="B36" s="1" t="s">
        <v>2</v>
      </c>
      <c r="C36" s="39">
        <v>0.05</v>
      </c>
      <c r="F36" s="83"/>
      <c r="G36" s="30">
        <v>5</v>
      </c>
      <c r="H36" s="16" t="str">
        <f t="shared" si="54"/>
        <v/>
      </c>
      <c r="I36" s="31" t="str">
        <f t="shared" si="55"/>
        <v>-</v>
      </c>
      <c r="J36" s="43" t="str">
        <f t="shared" si="38"/>
        <v>-</v>
      </c>
      <c r="K36" s="43" t="str">
        <f t="shared" si="39"/>
        <v>-</v>
      </c>
      <c r="L36" s="43" t="str">
        <f>IF(L31="","-",L31)</f>
        <v>-</v>
      </c>
      <c r="M36" s="43" t="str">
        <f>IF(L31="",IF(M31="","-",M31),L31)</f>
        <v>-</v>
      </c>
      <c r="N36" s="43" t="str">
        <f>IF(L31="",IF(N31="","-",N31),L31)</f>
        <v>-</v>
      </c>
      <c r="O36" s="43" t="str">
        <f>IF(O31="","-",O31)</f>
        <v>-</v>
      </c>
      <c r="P36" s="43" t="str">
        <f>IF(O31="",IF(P31="","-",P31),O31)</f>
        <v>-</v>
      </c>
      <c r="Q36" s="43" t="str">
        <f>IF(O31="",IF(Q31="","-",Q31),O31)</f>
        <v>-</v>
      </c>
      <c r="R36" s="28">
        <f t="shared" si="56"/>
        <v>1</v>
      </c>
      <c r="S36" s="28">
        <f t="shared" si="57"/>
        <v>1</v>
      </c>
      <c r="T36" s="28" t="str">
        <f t="shared" si="58"/>
        <v>-</v>
      </c>
      <c r="U36" s="28" t="str">
        <f t="shared" si="40"/>
        <v>-</v>
      </c>
      <c r="V36" s="28" t="str">
        <f t="shared" si="41"/>
        <v>-</v>
      </c>
      <c r="W36" s="28" t="str">
        <f t="shared" si="42"/>
        <v>-</v>
      </c>
      <c r="X36" s="28" t="str">
        <f t="shared" si="43"/>
        <v>-</v>
      </c>
      <c r="Y36" s="28" t="str">
        <f t="shared" si="59"/>
        <v>-</v>
      </c>
      <c r="Z36" s="29" t="str">
        <f t="shared" si="44"/>
        <v>-</v>
      </c>
      <c r="AA36" s="29" t="str">
        <f t="shared" si="45"/>
        <v>-</v>
      </c>
      <c r="AB36" s="29" t="str">
        <f t="shared" si="46"/>
        <v>-</v>
      </c>
      <c r="AC36" s="29" t="str">
        <f t="shared" si="47"/>
        <v>-</v>
      </c>
      <c r="AD36" s="29" t="str">
        <f t="shared" si="48"/>
        <v>-</v>
      </c>
      <c r="AE36" s="40" t="str">
        <f t="shared" si="60"/>
        <v>-</v>
      </c>
      <c r="AF36" s="29" t="str">
        <f t="shared" si="49"/>
        <v>-</v>
      </c>
      <c r="AG36" s="29" t="str">
        <f t="shared" si="50"/>
        <v>-</v>
      </c>
      <c r="AH36" s="29" t="str">
        <f t="shared" si="51"/>
        <v>-</v>
      </c>
      <c r="AI36" s="29" t="str">
        <f t="shared" si="52"/>
        <v>-</v>
      </c>
      <c r="AJ36" s="29" t="str">
        <f t="shared" si="53"/>
        <v>-</v>
      </c>
      <c r="AK36" s="40" t="str">
        <f t="shared" si="61"/>
        <v>-</v>
      </c>
    </row>
    <row r="37" spans="2:37" x14ac:dyDescent="0.25">
      <c r="F37" s="83"/>
      <c r="G37" s="30">
        <v>6</v>
      </c>
      <c r="H37" s="16" t="str">
        <f t="shared" si="54"/>
        <v/>
      </c>
      <c r="I37" s="31" t="str">
        <f t="shared" si="55"/>
        <v>-</v>
      </c>
      <c r="J37" s="43" t="str">
        <f t="shared" si="38"/>
        <v>-</v>
      </c>
      <c r="K37" s="43" t="str">
        <f t="shared" si="39"/>
        <v>-</v>
      </c>
      <c r="L37" s="43" t="str">
        <f>IF(L31="","-",L31)</f>
        <v>-</v>
      </c>
      <c r="M37" s="43" t="str">
        <f>IF(L31="",IF(M31="","-",M31),L31)</f>
        <v>-</v>
      </c>
      <c r="N37" s="43" t="str">
        <f>IF(L31="",IF(N31="","-",N31),L31)</f>
        <v>-</v>
      </c>
      <c r="O37" s="43" t="str">
        <f>IF(O31="","-",O31)</f>
        <v>-</v>
      </c>
      <c r="P37" s="43" t="str">
        <f>IF(O31="",IF(P31="","-",P31),O31)</f>
        <v>-</v>
      </c>
      <c r="Q37" s="43" t="str">
        <f>IF(O31="",IF(Q31="","-",Q31),O31)</f>
        <v>-</v>
      </c>
      <c r="R37" s="28">
        <f t="shared" si="56"/>
        <v>1</v>
      </c>
      <c r="S37" s="28">
        <f t="shared" si="57"/>
        <v>1</v>
      </c>
      <c r="T37" s="28" t="str">
        <f t="shared" si="58"/>
        <v>-</v>
      </c>
      <c r="U37" s="28" t="str">
        <f t="shared" si="40"/>
        <v>-</v>
      </c>
      <c r="V37" s="28" t="str">
        <f t="shared" si="41"/>
        <v>-</v>
      </c>
      <c r="W37" s="28" t="str">
        <f t="shared" si="42"/>
        <v>-</v>
      </c>
      <c r="X37" s="28" t="str">
        <f t="shared" si="43"/>
        <v>-</v>
      </c>
      <c r="Y37" s="28" t="str">
        <f t="shared" si="59"/>
        <v>-</v>
      </c>
      <c r="Z37" s="29" t="str">
        <f t="shared" si="44"/>
        <v>-</v>
      </c>
      <c r="AA37" s="29" t="str">
        <f t="shared" si="45"/>
        <v>-</v>
      </c>
      <c r="AB37" s="29" t="str">
        <f t="shared" si="46"/>
        <v>-</v>
      </c>
      <c r="AC37" s="29" t="str">
        <f t="shared" si="47"/>
        <v>-</v>
      </c>
      <c r="AD37" s="29" t="str">
        <f t="shared" si="48"/>
        <v>-</v>
      </c>
      <c r="AE37" s="40" t="str">
        <f t="shared" si="60"/>
        <v>-</v>
      </c>
      <c r="AF37" s="29" t="str">
        <f t="shared" si="49"/>
        <v>-</v>
      </c>
      <c r="AG37" s="29" t="str">
        <f t="shared" si="50"/>
        <v>-</v>
      </c>
      <c r="AH37" s="29" t="str">
        <f t="shared" si="51"/>
        <v>-</v>
      </c>
      <c r="AI37" s="29" t="str">
        <f t="shared" si="52"/>
        <v>-</v>
      </c>
      <c r="AJ37" s="29" t="str">
        <f t="shared" si="53"/>
        <v>-</v>
      </c>
      <c r="AK37" s="40" t="str">
        <f t="shared" si="61"/>
        <v>-</v>
      </c>
    </row>
    <row r="38" spans="2:37" x14ac:dyDescent="0.25">
      <c r="B38" s="11"/>
      <c r="C38" s="9" t="s">
        <v>23</v>
      </c>
      <c r="D38" s="10" t="s">
        <v>90</v>
      </c>
      <c r="F38" s="83"/>
      <c r="G38" s="30">
        <v>7</v>
      </c>
      <c r="H38" s="16" t="str">
        <f t="shared" si="54"/>
        <v/>
      </c>
      <c r="I38" s="31" t="str">
        <f t="shared" si="55"/>
        <v>-</v>
      </c>
      <c r="J38" s="43" t="str">
        <f t="shared" si="38"/>
        <v>-</v>
      </c>
      <c r="K38" s="43" t="str">
        <f t="shared" si="39"/>
        <v>-</v>
      </c>
      <c r="L38" s="43" t="str">
        <f>IF(L31="","-",L31)</f>
        <v>-</v>
      </c>
      <c r="M38" s="43" t="str">
        <f>IF(L31="",IF(M31="","-",M31),L31)</f>
        <v>-</v>
      </c>
      <c r="N38" s="43" t="str">
        <f>IF(L31="",IF(N31="","-",N31),L31)</f>
        <v>-</v>
      </c>
      <c r="O38" s="43" t="str">
        <f>IF(O31="","-",O31)</f>
        <v>-</v>
      </c>
      <c r="P38" s="43" t="str">
        <f>IF(O31="",IF(P31="","-",P31),O31)</f>
        <v>-</v>
      </c>
      <c r="Q38" s="43" t="str">
        <f>IF(O31="",IF(Q31="","-",Q31),O31)</f>
        <v>-</v>
      </c>
      <c r="R38" s="28">
        <f t="shared" si="56"/>
        <v>1</v>
      </c>
      <c r="S38" s="28">
        <f t="shared" si="57"/>
        <v>1</v>
      </c>
      <c r="T38" s="28" t="str">
        <f t="shared" si="58"/>
        <v>-</v>
      </c>
      <c r="U38" s="28" t="str">
        <f t="shared" si="40"/>
        <v>-</v>
      </c>
      <c r="V38" s="28" t="str">
        <f t="shared" si="41"/>
        <v>-</v>
      </c>
      <c r="W38" s="28" t="str">
        <f t="shared" si="42"/>
        <v>-</v>
      </c>
      <c r="X38" s="28" t="str">
        <f t="shared" si="43"/>
        <v>-</v>
      </c>
      <c r="Y38" s="28" t="str">
        <f t="shared" si="59"/>
        <v>-</v>
      </c>
      <c r="Z38" s="29" t="str">
        <f t="shared" si="44"/>
        <v>-</v>
      </c>
      <c r="AA38" s="29" t="str">
        <f t="shared" si="45"/>
        <v>-</v>
      </c>
      <c r="AB38" s="29" t="str">
        <f t="shared" si="46"/>
        <v>-</v>
      </c>
      <c r="AC38" s="29" t="str">
        <f t="shared" si="47"/>
        <v>-</v>
      </c>
      <c r="AD38" s="29" t="str">
        <f t="shared" si="48"/>
        <v>-</v>
      </c>
      <c r="AE38" s="40" t="str">
        <f t="shared" si="60"/>
        <v>-</v>
      </c>
      <c r="AF38" s="29" t="str">
        <f t="shared" si="49"/>
        <v>-</v>
      </c>
      <c r="AG38" s="29" t="str">
        <f t="shared" si="50"/>
        <v>-</v>
      </c>
      <c r="AH38" s="29" t="str">
        <f t="shared" si="51"/>
        <v>-</v>
      </c>
      <c r="AI38" s="29" t="str">
        <f t="shared" si="52"/>
        <v>-</v>
      </c>
      <c r="AJ38" s="29" t="str">
        <f t="shared" si="53"/>
        <v>-</v>
      </c>
      <c r="AK38" s="40" t="str">
        <f t="shared" si="61"/>
        <v>-</v>
      </c>
    </row>
    <row r="39" spans="2:37" x14ac:dyDescent="0.25">
      <c r="B39" s="1" t="s">
        <v>33</v>
      </c>
      <c r="C39" s="54">
        <v>14373202</v>
      </c>
      <c r="D39" s="55">
        <v>1.9563145935644653E-2</v>
      </c>
      <c r="F39" s="83"/>
      <c r="G39" s="30">
        <v>8</v>
      </c>
      <c r="H39" s="16" t="str">
        <f t="shared" si="54"/>
        <v/>
      </c>
      <c r="I39" s="31" t="str">
        <f t="shared" si="55"/>
        <v>-</v>
      </c>
      <c r="J39" s="43" t="str">
        <f t="shared" si="38"/>
        <v>-</v>
      </c>
      <c r="K39" s="43" t="str">
        <f t="shared" si="39"/>
        <v>-</v>
      </c>
      <c r="L39" s="43" t="str">
        <f>IF(L31="","-",L31)</f>
        <v>-</v>
      </c>
      <c r="M39" s="43" t="str">
        <f>IF(L31="",IF(M31="","-",M31),L31)</f>
        <v>-</v>
      </c>
      <c r="N39" s="43" t="str">
        <f>IF(L31="",IF(N31="","-",N31),L31)</f>
        <v>-</v>
      </c>
      <c r="O39" s="43" t="str">
        <f>IF(O31="","-",O31)</f>
        <v>-</v>
      </c>
      <c r="P39" s="43" t="str">
        <f>IF(O31="",IF(P31="","-",P31),O31)</f>
        <v>-</v>
      </c>
      <c r="Q39" s="43" t="str">
        <f>IF(O31="",IF(Q31="","-",Q31),O31)</f>
        <v>-</v>
      </c>
      <c r="R39" s="28">
        <f t="shared" si="56"/>
        <v>1</v>
      </c>
      <c r="S39" s="28">
        <f t="shared" si="57"/>
        <v>1</v>
      </c>
      <c r="T39" s="28" t="str">
        <f t="shared" si="58"/>
        <v>-</v>
      </c>
      <c r="U39" s="28" t="str">
        <f t="shared" si="40"/>
        <v>-</v>
      </c>
      <c r="V39" s="28" t="str">
        <f t="shared" si="41"/>
        <v>-</v>
      </c>
      <c r="W39" s="28" t="str">
        <f t="shared" si="42"/>
        <v>-</v>
      </c>
      <c r="X39" s="28" t="str">
        <f t="shared" si="43"/>
        <v>-</v>
      </c>
      <c r="Y39" s="28" t="str">
        <f t="shared" si="59"/>
        <v>-</v>
      </c>
      <c r="Z39" s="29" t="str">
        <f t="shared" si="44"/>
        <v>-</v>
      </c>
      <c r="AA39" s="29" t="str">
        <f t="shared" si="45"/>
        <v>-</v>
      </c>
      <c r="AB39" s="29" t="str">
        <f t="shared" si="46"/>
        <v>-</v>
      </c>
      <c r="AC39" s="29" t="str">
        <f t="shared" si="47"/>
        <v>-</v>
      </c>
      <c r="AD39" s="29" t="str">
        <f t="shared" si="48"/>
        <v>-</v>
      </c>
      <c r="AE39" s="40" t="str">
        <f t="shared" si="60"/>
        <v>-</v>
      </c>
      <c r="AF39" s="29" t="str">
        <f t="shared" si="49"/>
        <v>-</v>
      </c>
      <c r="AG39" s="29" t="str">
        <f t="shared" si="50"/>
        <v>-</v>
      </c>
      <c r="AH39" s="29" t="str">
        <f t="shared" si="51"/>
        <v>-</v>
      </c>
      <c r="AI39" s="29" t="str">
        <f t="shared" si="52"/>
        <v>-</v>
      </c>
      <c r="AJ39" s="29" t="str">
        <f t="shared" si="53"/>
        <v>-</v>
      </c>
      <c r="AK39" s="40" t="str">
        <f t="shared" si="61"/>
        <v>-</v>
      </c>
    </row>
    <row r="40" spans="2:37" x14ac:dyDescent="0.25">
      <c r="B40" s="1" t="s">
        <v>25</v>
      </c>
      <c r="C40" s="54">
        <v>752435</v>
      </c>
      <c r="D40" s="55">
        <v>9.9721468885142564E-2</v>
      </c>
      <c r="F40" s="83"/>
      <c r="G40" s="30">
        <v>9</v>
      </c>
      <c r="H40" s="16" t="str">
        <f t="shared" si="54"/>
        <v/>
      </c>
      <c r="I40" s="31" t="str">
        <f t="shared" si="55"/>
        <v>-</v>
      </c>
      <c r="J40" s="43" t="str">
        <f t="shared" si="38"/>
        <v>-</v>
      </c>
      <c r="K40" s="43" t="str">
        <f t="shared" si="39"/>
        <v>-</v>
      </c>
      <c r="L40" s="43" t="str">
        <f>IF(L31="","-",L31)</f>
        <v>-</v>
      </c>
      <c r="M40" s="43" t="str">
        <f>IF(L31="",IF(M31="","-",M31),L31)</f>
        <v>-</v>
      </c>
      <c r="N40" s="43" t="str">
        <f>IF(L31="",IF(N31="","-",N31),L31)</f>
        <v>-</v>
      </c>
      <c r="O40" s="43" t="str">
        <f>IF(O31="","-",O31)</f>
        <v>-</v>
      </c>
      <c r="P40" s="43" t="str">
        <f>IF(O31="",IF(P31="","-",P31),O31)</f>
        <v>-</v>
      </c>
      <c r="Q40" s="43" t="str">
        <f>IF(O31="",IF(Q31="","-",Q31),O31)</f>
        <v>-</v>
      </c>
      <c r="R40" s="28">
        <f t="shared" si="56"/>
        <v>1</v>
      </c>
      <c r="S40" s="28">
        <f t="shared" si="57"/>
        <v>1</v>
      </c>
      <c r="T40" s="28" t="str">
        <f t="shared" si="58"/>
        <v>-</v>
      </c>
      <c r="U40" s="28" t="str">
        <f t="shared" si="40"/>
        <v>-</v>
      </c>
      <c r="V40" s="28" t="str">
        <f t="shared" si="41"/>
        <v>-</v>
      </c>
      <c r="W40" s="28" t="str">
        <f t="shared" si="42"/>
        <v>-</v>
      </c>
      <c r="X40" s="28" t="str">
        <f t="shared" si="43"/>
        <v>-</v>
      </c>
      <c r="Y40" s="28" t="str">
        <f t="shared" si="59"/>
        <v>-</v>
      </c>
      <c r="Z40" s="29" t="str">
        <f t="shared" si="44"/>
        <v>-</v>
      </c>
      <c r="AA40" s="29" t="str">
        <f t="shared" si="45"/>
        <v>-</v>
      </c>
      <c r="AB40" s="29" t="str">
        <f t="shared" si="46"/>
        <v>-</v>
      </c>
      <c r="AC40" s="29" t="str">
        <f t="shared" si="47"/>
        <v>-</v>
      </c>
      <c r="AD40" s="29" t="str">
        <f t="shared" si="48"/>
        <v>-</v>
      </c>
      <c r="AE40" s="40" t="str">
        <f t="shared" si="60"/>
        <v>-</v>
      </c>
      <c r="AF40" s="29" t="str">
        <f t="shared" si="49"/>
        <v>-</v>
      </c>
      <c r="AG40" s="29" t="str">
        <f t="shared" si="50"/>
        <v>-</v>
      </c>
      <c r="AH40" s="29" t="str">
        <f t="shared" si="51"/>
        <v>-</v>
      </c>
      <c r="AI40" s="29" t="str">
        <f t="shared" si="52"/>
        <v>-</v>
      </c>
      <c r="AJ40" s="29" t="str">
        <f t="shared" si="53"/>
        <v>-</v>
      </c>
      <c r="AK40" s="40" t="str">
        <f t="shared" si="61"/>
        <v>-</v>
      </c>
    </row>
    <row r="41" spans="2:37" ht="15.75" thickBot="1" x14ac:dyDescent="0.3">
      <c r="B41" s="1" t="s">
        <v>26</v>
      </c>
      <c r="C41" s="54">
        <v>237861</v>
      </c>
      <c r="D41" s="55">
        <v>0.4345451880085025</v>
      </c>
      <c r="F41" s="83"/>
      <c r="G41" s="34">
        <v>10</v>
      </c>
      <c r="H41" s="35" t="str">
        <f t="shared" si="54"/>
        <v/>
      </c>
      <c r="I41" s="36" t="str">
        <f t="shared" si="55"/>
        <v>-</v>
      </c>
      <c r="J41" s="44" t="str">
        <f t="shared" si="38"/>
        <v>-</v>
      </c>
      <c r="K41" s="44" t="str">
        <f t="shared" si="39"/>
        <v>-</v>
      </c>
      <c r="L41" s="44" t="str">
        <f>IF(L31="","-",L31)</f>
        <v>-</v>
      </c>
      <c r="M41" s="44" t="str">
        <f>IF(L31="",IF(M31="","-",M31),L31)</f>
        <v>-</v>
      </c>
      <c r="N41" s="44" t="str">
        <f>IF(L31="",IF(N31="","-",N31),L31)</f>
        <v>-</v>
      </c>
      <c r="O41" s="44" t="str">
        <f>IF(O31="","-",O31)</f>
        <v>-</v>
      </c>
      <c r="P41" s="44" t="str">
        <f>IF(O31="",IF(P31="","-",P31),O31)</f>
        <v>-</v>
      </c>
      <c r="Q41" s="44" t="str">
        <f>IF(O31="",IF(Q31="","-",Q31),O31)</f>
        <v>-</v>
      </c>
      <c r="R41" s="28">
        <f t="shared" si="56"/>
        <v>1</v>
      </c>
      <c r="S41" s="28">
        <f t="shared" si="57"/>
        <v>1</v>
      </c>
      <c r="T41" s="28" t="str">
        <f t="shared" si="58"/>
        <v>-</v>
      </c>
      <c r="U41" s="28" t="str">
        <f t="shared" si="40"/>
        <v>-</v>
      </c>
      <c r="V41" s="28" t="str">
        <f t="shared" si="41"/>
        <v>-</v>
      </c>
      <c r="W41" s="28" t="str">
        <f t="shared" si="42"/>
        <v>-</v>
      </c>
      <c r="X41" s="28" t="str">
        <f t="shared" si="43"/>
        <v>-</v>
      </c>
      <c r="Y41" s="28" t="str">
        <f t="shared" si="59"/>
        <v>-</v>
      </c>
      <c r="Z41" s="29" t="str">
        <f t="shared" si="44"/>
        <v>-</v>
      </c>
      <c r="AA41" s="29" t="str">
        <f t="shared" si="45"/>
        <v>-</v>
      </c>
      <c r="AB41" s="29" t="str">
        <f t="shared" si="46"/>
        <v>-</v>
      </c>
      <c r="AC41" s="29" t="str">
        <f t="shared" si="47"/>
        <v>-</v>
      </c>
      <c r="AD41" s="29" t="str">
        <f t="shared" si="48"/>
        <v>-</v>
      </c>
      <c r="AE41" s="40" t="str">
        <f t="shared" si="60"/>
        <v>-</v>
      </c>
      <c r="AF41" s="29" t="str">
        <f t="shared" si="49"/>
        <v>-</v>
      </c>
      <c r="AG41" s="29" t="str">
        <f t="shared" si="50"/>
        <v>-</v>
      </c>
      <c r="AH41" s="29" t="str">
        <f t="shared" si="51"/>
        <v>-</v>
      </c>
      <c r="AI41" s="29" t="str">
        <f t="shared" si="52"/>
        <v>-</v>
      </c>
      <c r="AJ41" s="29" t="str">
        <f t="shared" si="53"/>
        <v>-</v>
      </c>
      <c r="AK41" s="40" t="str">
        <f t="shared" si="61"/>
        <v>-</v>
      </c>
    </row>
    <row r="42" spans="2:37" ht="15.75" thickTop="1" x14ac:dyDescent="0.25">
      <c r="B42" s="1" t="s">
        <v>27</v>
      </c>
      <c r="C42" s="54">
        <v>136044</v>
      </c>
      <c r="D42" s="55">
        <v>0.44617019717071027</v>
      </c>
      <c r="F42" s="83"/>
      <c r="G42" s="65" t="s">
        <v>41</v>
      </c>
      <c r="H42" s="66"/>
      <c r="I42" s="37" t="s">
        <v>4</v>
      </c>
      <c r="J42" s="38">
        <f>SUM(J32:J41)</f>
        <v>0</v>
      </c>
      <c r="K42" s="38">
        <f>SUM(K32:K41)</f>
        <v>0</v>
      </c>
      <c r="L42" s="38" t="s">
        <v>4</v>
      </c>
      <c r="M42" s="38" t="s">
        <v>4</v>
      </c>
      <c r="N42" s="38" t="s">
        <v>4</v>
      </c>
      <c r="O42" s="38" t="s">
        <v>4</v>
      </c>
      <c r="P42" s="38" t="s">
        <v>4</v>
      </c>
      <c r="Q42" s="38" t="s">
        <v>4</v>
      </c>
      <c r="R42" s="37" t="s">
        <v>4</v>
      </c>
      <c r="S42" s="37" t="s">
        <v>4</v>
      </c>
      <c r="T42" s="38">
        <f>SUM(T32:T41)</f>
        <v>0</v>
      </c>
      <c r="U42" s="38">
        <f t="shared" ref="U42" si="62">SUM(U32:U41)</f>
        <v>0</v>
      </c>
      <c r="V42" s="38">
        <f t="shared" ref="V42" si="63">SUM(V32:V41)</f>
        <v>0</v>
      </c>
      <c r="W42" s="38">
        <f t="shared" ref="W42" si="64">SUM(W32:W41)</f>
        <v>0</v>
      </c>
      <c r="X42" s="38">
        <f t="shared" ref="X42" si="65">SUM(X32:X41)</f>
        <v>0</v>
      </c>
      <c r="Y42" s="38">
        <f t="shared" ref="Y42" si="66">SUM(Y32:Y41)</f>
        <v>0</v>
      </c>
      <c r="Z42" s="46">
        <f t="shared" ref="Z42" si="67">SUM(Z32:Z41)</f>
        <v>0</v>
      </c>
      <c r="AA42" s="46">
        <f t="shared" ref="AA42" si="68">SUM(AA32:AA41)</f>
        <v>0</v>
      </c>
      <c r="AB42" s="46">
        <f t="shared" ref="AB42" si="69">SUM(AB32:AB41)</f>
        <v>0</v>
      </c>
      <c r="AC42" s="46">
        <f t="shared" ref="AC42" si="70">SUM(AC32:AC41)</f>
        <v>0</v>
      </c>
      <c r="AD42" s="46">
        <f t="shared" ref="AD42" si="71">SUM(AD32:AD41)</f>
        <v>0</v>
      </c>
      <c r="AE42" s="46">
        <f t="shared" ref="AE42" si="72">SUM(AE32:AE41)</f>
        <v>0</v>
      </c>
      <c r="AF42" s="46">
        <f>SUM(AF32:AF41)</f>
        <v>0</v>
      </c>
      <c r="AG42" s="46">
        <f t="shared" ref="AG42" si="73">SUM(AG32:AG41)</f>
        <v>0</v>
      </c>
      <c r="AH42" s="46">
        <f t="shared" ref="AH42" si="74">SUM(AH32:AH41)</f>
        <v>0</v>
      </c>
      <c r="AI42" s="46">
        <f t="shared" ref="AI42" si="75">SUM(AI32:AI41)</f>
        <v>0</v>
      </c>
      <c r="AJ42" s="46">
        <f t="shared" ref="AJ42" si="76">SUM(AJ32:AJ41)</f>
        <v>0</v>
      </c>
      <c r="AK42" s="46">
        <f t="shared" ref="AK42" si="77">SUM(AK32:AK41)</f>
        <v>0</v>
      </c>
    </row>
    <row r="43" spans="2:37" x14ac:dyDescent="0.25">
      <c r="B43" s="1" t="s">
        <v>55</v>
      </c>
      <c r="C43" s="54">
        <v>17859</v>
      </c>
      <c r="D43" s="56"/>
    </row>
    <row r="44" spans="2:37" x14ac:dyDescent="0.25">
      <c r="B44" s="1" t="s">
        <v>54</v>
      </c>
      <c r="C44" s="32">
        <v>0</v>
      </c>
      <c r="D44" s="16"/>
      <c r="F44" s="83" t="str">
        <f>F$7 &amp; ":" &amp; CHAR(10) &amp; G$7</f>
        <v xml:space="preserve">Alternative 2:
</v>
      </c>
      <c r="G44" s="69" t="s">
        <v>29</v>
      </c>
      <c r="H44" s="62" t="s">
        <v>18</v>
      </c>
      <c r="I44" s="62" t="s">
        <v>19</v>
      </c>
      <c r="J44" s="63" t="s">
        <v>53</v>
      </c>
      <c r="K44" s="63"/>
      <c r="L44" s="63" t="s">
        <v>34</v>
      </c>
      <c r="M44" s="63"/>
      <c r="N44" s="63"/>
      <c r="O44" s="63" t="s">
        <v>35</v>
      </c>
      <c r="P44" s="63"/>
      <c r="Q44" s="63"/>
      <c r="R44" s="62" t="s">
        <v>37</v>
      </c>
      <c r="S44" s="62"/>
      <c r="T44" s="62" t="s">
        <v>38</v>
      </c>
      <c r="U44" s="62"/>
      <c r="V44" s="62"/>
      <c r="W44" s="62"/>
      <c r="X44" s="62"/>
      <c r="Y44" s="62"/>
      <c r="Z44" s="62" t="str">
        <f>"Crash Costs by Year (" &amp; $C$14 &amp; " - " &amp; $C$15 &amp; ")"</f>
        <v>Crash Costs by Year ( - )</v>
      </c>
      <c r="AA44" s="62"/>
      <c r="AB44" s="62"/>
      <c r="AC44" s="62"/>
      <c r="AD44" s="62"/>
      <c r="AE44" s="62"/>
      <c r="AF44" s="62" t="str">
        <f>"Crash Costs in " &amp; $C$14 &amp; " Dollars"</f>
        <v>Crash Costs in  Dollars</v>
      </c>
      <c r="AG44" s="62"/>
      <c r="AH44" s="62"/>
      <c r="AI44" s="62"/>
      <c r="AJ44" s="62"/>
      <c r="AK44" s="62"/>
    </row>
    <row r="45" spans="2:37" x14ac:dyDescent="0.25">
      <c r="F45" s="83"/>
      <c r="G45" s="69"/>
      <c r="H45" s="62"/>
      <c r="I45" s="62"/>
      <c r="J45" s="67" t="s">
        <v>30</v>
      </c>
      <c r="K45" s="68"/>
      <c r="L45" s="23" t="s">
        <v>36</v>
      </c>
      <c r="M45" s="23" t="s">
        <v>31</v>
      </c>
      <c r="N45" s="23" t="s">
        <v>3</v>
      </c>
      <c r="O45" s="23" t="s">
        <v>36</v>
      </c>
      <c r="P45" s="23" t="s">
        <v>31</v>
      </c>
      <c r="Q45" s="23" t="s">
        <v>3</v>
      </c>
      <c r="R45" s="62"/>
      <c r="S45" s="62"/>
      <c r="T45" s="62"/>
      <c r="U45" s="62"/>
      <c r="V45" s="62"/>
      <c r="W45" s="62"/>
      <c r="X45" s="62"/>
      <c r="Y45" s="62"/>
      <c r="Z45" s="62"/>
      <c r="AA45" s="62"/>
      <c r="AB45" s="62"/>
      <c r="AC45" s="62"/>
      <c r="AD45" s="62"/>
      <c r="AE45" s="62"/>
      <c r="AF45" s="62"/>
      <c r="AG45" s="62"/>
      <c r="AH45" s="62"/>
      <c r="AI45" s="62"/>
      <c r="AJ45" s="62"/>
      <c r="AK45" s="62"/>
    </row>
    <row r="46" spans="2:37" ht="15.75" customHeight="1" thickBot="1" x14ac:dyDescent="0.3">
      <c r="B46" s="88" t="s">
        <v>131</v>
      </c>
      <c r="C46" s="88"/>
      <c r="D46" s="88"/>
      <c r="F46" s="83"/>
      <c r="G46" s="70"/>
      <c r="H46" s="71"/>
      <c r="I46" s="71"/>
      <c r="J46" s="25" t="s">
        <v>31</v>
      </c>
      <c r="K46" s="25" t="s">
        <v>3</v>
      </c>
      <c r="L46" s="45"/>
      <c r="M46" s="45"/>
      <c r="N46" s="45"/>
      <c r="O46" s="45"/>
      <c r="P46" s="45"/>
      <c r="Q46" s="45"/>
      <c r="R46" s="25" t="s">
        <v>31</v>
      </c>
      <c r="S46" s="25" t="s">
        <v>3</v>
      </c>
      <c r="T46" s="25" t="s">
        <v>31</v>
      </c>
      <c r="U46" s="25" t="s">
        <v>33</v>
      </c>
      <c r="V46" s="25" t="s">
        <v>25</v>
      </c>
      <c r="W46" s="25" t="s">
        <v>26</v>
      </c>
      <c r="X46" s="25" t="s">
        <v>27</v>
      </c>
      <c r="Y46" s="25" t="s">
        <v>3</v>
      </c>
      <c r="Z46" s="25" t="s">
        <v>33</v>
      </c>
      <c r="AA46" s="25" t="s">
        <v>25</v>
      </c>
      <c r="AB46" s="25" t="s">
        <v>26</v>
      </c>
      <c r="AC46" s="25" t="s">
        <v>27</v>
      </c>
      <c r="AD46" s="25" t="s">
        <v>3</v>
      </c>
      <c r="AE46" s="25" t="s">
        <v>32</v>
      </c>
      <c r="AF46" s="25" t="s">
        <v>33</v>
      </c>
      <c r="AG46" s="25" t="s">
        <v>25</v>
      </c>
      <c r="AH46" s="25" t="s">
        <v>26</v>
      </c>
      <c r="AI46" s="25" t="s">
        <v>27</v>
      </c>
      <c r="AJ46" s="25" t="s">
        <v>3</v>
      </c>
      <c r="AK46" s="25" t="s">
        <v>32</v>
      </c>
    </row>
    <row r="47" spans="2:37" x14ac:dyDescent="0.25">
      <c r="B47" s="88"/>
      <c r="C47" s="88"/>
      <c r="D47" s="88"/>
      <c r="F47" s="83"/>
      <c r="G47" s="26">
        <v>1</v>
      </c>
      <c r="H47" s="27" t="str">
        <f>IF($C$14="","",$C$14)</f>
        <v/>
      </c>
      <c r="I47" s="27" t="str">
        <f>IF(OR($D$14="",$D$15=""),"-",$D$14)</f>
        <v>-</v>
      </c>
      <c r="J47" s="28" t="str">
        <f t="shared" ref="J47:J56" si="78">IF($I47="-","-",
IF($D$29=0,0,($D$29/$D$20)*$I47))</f>
        <v>-</v>
      </c>
      <c r="K47" s="28" t="str">
        <f t="shared" ref="K47:K56" si="79">IF($I47="-","-",
IF($D$28=0,0,($D$28/$D$20)*$I47))</f>
        <v>-</v>
      </c>
      <c r="L47" s="28" t="str">
        <f>IF(L46="","-",L46)</f>
        <v>-</v>
      </c>
      <c r="M47" s="28" t="str">
        <f>IF(L46="",IF(M46="","-",M46),L46)</f>
        <v>-</v>
      </c>
      <c r="N47" s="28" t="str">
        <f>IF(L46="",IF(N46="","-",N46),L46)</f>
        <v>-</v>
      </c>
      <c r="O47" s="28" t="str">
        <f>IF(O46="","-",O46)</f>
        <v>-</v>
      </c>
      <c r="P47" s="28" t="str">
        <f>IF(O46="",IF(P46="","-",P46),O46)</f>
        <v>-</v>
      </c>
      <c r="Q47" s="28" t="str">
        <f>IF(O46="",IF(Q46="","-",Q46),O46)</f>
        <v>-</v>
      </c>
      <c r="R47" s="28">
        <f xml:space="preserve">
IF(AND(M47="-",P47="-"),1,
IF(AND(M47&lt;1,P47&lt;1),(MIN(M47,P47)*MAX(M47,P47))^MIN(M47,P47),MIN(M47,P47)))</f>
        <v>1</v>
      </c>
      <c r="S47" s="28">
        <f xml:space="preserve">
IF(AND(N47="-",Q47="-"),1,
IF(AND(N47&lt;1,Q47&lt;1),(MIN(N47,Q47)*MAX(N47,Q47))^MIN(N47,Q47),MIN(N47,Q47)))</f>
        <v>1</v>
      </c>
      <c r="T47" s="28" t="str">
        <f>IF(J47&lt;&gt;"-",J47*R47,"-")</f>
        <v>-</v>
      </c>
      <c r="U47" s="28" t="str">
        <f t="shared" ref="U47:U56" si="80">IF($I47="-","-",$T47*$D$39)</f>
        <v>-</v>
      </c>
      <c r="V47" s="28" t="str">
        <f t="shared" ref="V47:V56" si="81">IF($I47="-","-",$T47*$D$40)</f>
        <v>-</v>
      </c>
      <c r="W47" s="28" t="str">
        <f t="shared" ref="W47:W56" si="82">IF($I47="-","-",$T47*$D$41)</f>
        <v>-</v>
      </c>
      <c r="X47" s="28" t="str">
        <f t="shared" ref="X47:X56" si="83">IF($I47="-","-",$T47*$D$42)</f>
        <v>-</v>
      </c>
      <c r="Y47" s="28" t="str">
        <f>IF($I47="-","-",K47*S47)</f>
        <v>-</v>
      </c>
      <c r="Z47" s="29" t="str">
        <f t="shared" ref="Z47:Z56" si="84">IF(H47="","-",($C$39*((1+$C$35)^($H47-$C$34)))*U47)</f>
        <v>-</v>
      </c>
      <c r="AA47" s="29" t="str">
        <f t="shared" ref="AA47:AA56" si="85">IF(H47="","-",($C$40*((1+$C$35)^($H47-$C$34)))*V47)</f>
        <v>-</v>
      </c>
      <c r="AB47" s="29" t="str">
        <f t="shared" ref="AB47:AB56" si="86">IF(H47="","-",($C$41*((1+$C$35)^($H47-$C$34)))*W47)</f>
        <v>-</v>
      </c>
      <c r="AC47" s="29" t="str">
        <f t="shared" ref="AC47:AC56" si="87">IF(H47="","-",($C$42*((1+$C$35)^($H47-$C$34)))*X47)</f>
        <v>-</v>
      </c>
      <c r="AD47" s="29" t="str">
        <f t="shared" ref="AD47:AD56" si="88">IF(H47="","-",($C$43*((1+$C$35)^($H47-$C$34)))*Y47)</f>
        <v>-</v>
      </c>
      <c r="AE47" s="40" t="str">
        <f>IF(H47="","-",SUM(Z47:AD47))</f>
        <v>-</v>
      </c>
      <c r="AF47" s="29" t="str">
        <f t="shared" ref="AF47:AF56" si="89">IF(H47="","-",Z47*(1/((1+$C$36)^($H47-$C$14))))</f>
        <v>-</v>
      </c>
      <c r="AG47" s="29" t="str">
        <f t="shared" ref="AG47:AG56" si="90">IF(H47="","-",AA47*(1/((1+$C$36)^($H47-$C$14))))</f>
        <v>-</v>
      </c>
      <c r="AH47" s="29" t="str">
        <f t="shared" ref="AH47:AH56" si="91">IF(H47="","-",AB47*(1/((1+$C$36)^($H47-$C$14))))</f>
        <v>-</v>
      </c>
      <c r="AI47" s="29" t="str">
        <f t="shared" ref="AI47:AI56" si="92">IF(H47="","-",AC47*(1/((1+$C$36)^($H47-$C$14))))</f>
        <v>-</v>
      </c>
      <c r="AJ47" s="29" t="str">
        <f t="shared" ref="AJ47:AJ56" si="93">IF(H47="","-",AD47*(1/((1+$C$36)^($H47-$C$14))))</f>
        <v>-</v>
      </c>
      <c r="AK47" s="40" t="str">
        <f>IF(H47="","-",SUM(AF47:AJ47))</f>
        <v>-</v>
      </c>
    </row>
    <row r="48" spans="2:37" x14ac:dyDescent="0.25">
      <c r="B48" s="88"/>
      <c r="C48" s="88"/>
      <c r="D48" s="88"/>
      <c r="F48" s="83"/>
      <c r="G48" s="30">
        <v>2</v>
      </c>
      <c r="H48" s="16" t="str">
        <f t="shared" ref="H48:H56" si="94">IF(H47="","",H47+1)</f>
        <v/>
      </c>
      <c r="I48" s="31" t="str">
        <f t="shared" ref="I48:I56" si="95">IF(OR($D$14="",$D$15=""),"-",IFERROR(ROUND((($D$15-$D$14)/($C$15-$C$14))+I47,1),"-"))</f>
        <v>-</v>
      </c>
      <c r="J48" s="43" t="str">
        <f t="shared" si="78"/>
        <v>-</v>
      </c>
      <c r="K48" s="43" t="str">
        <f t="shared" si="79"/>
        <v>-</v>
      </c>
      <c r="L48" s="43" t="str">
        <f>IF(L46="","-",L46)</f>
        <v>-</v>
      </c>
      <c r="M48" s="43" t="str">
        <f>IF(L46="",IF(M46="","-",M46),L46)</f>
        <v>-</v>
      </c>
      <c r="N48" s="43" t="str">
        <f>IF(L46="",IF(N46="","-",N46),L46)</f>
        <v>-</v>
      </c>
      <c r="O48" s="43" t="str">
        <f>IF(O46="","-",O46)</f>
        <v>-</v>
      </c>
      <c r="P48" s="43" t="str">
        <f>IF(O46="",IF(P46="","-",P46),O46)</f>
        <v>-</v>
      </c>
      <c r="Q48" s="43" t="str">
        <f>IF(O46="",IF(Q46="","-",Q46),O46)</f>
        <v>-</v>
      </c>
      <c r="R48" s="28">
        <f t="shared" ref="R48:R56" si="96" xml:space="preserve">
IF(AND(M48="-",P48="-"),1,
IF(AND(M48&lt;1,P48&lt;1),(MIN(M48,P48)*MAX(M48,P48))^MIN(M48,P48),MIN(M48,P48)))</f>
        <v>1</v>
      </c>
      <c r="S48" s="28">
        <f t="shared" ref="S48:S56" si="97" xml:space="preserve">
IF(AND(N48="-",Q48="-"),1,
IF(AND(N48&lt;1,Q48&lt;1),(MIN(N48,Q48)*MAX(N48,Q48))^MIN(N48,Q48),MIN(N48,Q48)))</f>
        <v>1</v>
      </c>
      <c r="T48" s="28" t="str">
        <f t="shared" ref="T48:T56" si="98">IF(J48&lt;&gt;"-",J48*R48,"-")</f>
        <v>-</v>
      </c>
      <c r="U48" s="28" t="str">
        <f t="shared" si="80"/>
        <v>-</v>
      </c>
      <c r="V48" s="28" t="str">
        <f t="shared" si="81"/>
        <v>-</v>
      </c>
      <c r="W48" s="28" t="str">
        <f t="shared" si="82"/>
        <v>-</v>
      </c>
      <c r="X48" s="28" t="str">
        <f t="shared" si="83"/>
        <v>-</v>
      </c>
      <c r="Y48" s="28" t="str">
        <f t="shared" ref="Y48:Y56" si="99">IF($I48="-","-",K48*S48)</f>
        <v>-</v>
      </c>
      <c r="Z48" s="29" t="str">
        <f t="shared" si="84"/>
        <v>-</v>
      </c>
      <c r="AA48" s="29" t="str">
        <f t="shared" si="85"/>
        <v>-</v>
      </c>
      <c r="AB48" s="29" t="str">
        <f t="shared" si="86"/>
        <v>-</v>
      </c>
      <c r="AC48" s="29" t="str">
        <f t="shared" si="87"/>
        <v>-</v>
      </c>
      <c r="AD48" s="29" t="str">
        <f t="shared" si="88"/>
        <v>-</v>
      </c>
      <c r="AE48" s="40" t="str">
        <f t="shared" ref="AE48:AE56" si="100">IF(H48="","-",SUM(Z48:AD48))</f>
        <v>-</v>
      </c>
      <c r="AF48" s="29" t="str">
        <f t="shared" si="89"/>
        <v>-</v>
      </c>
      <c r="AG48" s="29" t="str">
        <f t="shared" si="90"/>
        <v>-</v>
      </c>
      <c r="AH48" s="29" t="str">
        <f t="shared" si="91"/>
        <v>-</v>
      </c>
      <c r="AI48" s="29" t="str">
        <f t="shared" si="92"/>
        <v>-</v>
      </c>
      <c r="AJ48" s="29" t="str">
        <f t="shared" si="93"/>
        <v>-</v>
      </c>
      <c r="AK48" s="40" t="str">
        <f t="shared" ref="AK48:AK56" si="101">IF(H48="","-",SUM(AF48:AJ48))</f>
        <v>-</v>
      </c>
    </row>
    <row r="49" spans="6:37" x14ac:dyDescent="0.25">
      <c r="F49" s="83"/>
      <c r="G49" s="30">
        <v>3</v>
      </c>
      <c r="H49" s="16" t="str">
        <f t="shared" si="94"/>
        <v/>
      </c>
      <c r="I49" s="31" t="str">
        <f t="shared" si="95"/>
        <v>-</v>
      </c>
      <c r="J49" s="43" t="str">
        <f t="shared" si="78"/>
        <v>-</v>
      </c>
      <c r="K49" s="43" t="str">
        <f t="shared" si="79"/>
        <v>-</v>
      </c>
      <c r="L49" s="43" t="str">
        <f>IF(L46="","-",L46)</f>
        <v>-</v>
      </c>
      <c r="M49" s="43" t="str">
        <f>IF(L46="",IF(M46="","-",M46),L46)</f>
        <v>-</v>
      </c>
      <c r="N49" s="43" t="str">
        <f>IF(L46="",IF(N46="","-",N46),L46)</f>
        <v>-</v>
      </c>
      <c r="O49" s="43" t="str">
        <f>IF(O46="","-",O46)</f>
        <v>-</v>
      </c>
      <c r="P49" s="43" t="str">
        <f>IF(O46="",IF(P46="","-",P46),O46)</f>
        <v>-</v>
      </c>
      <c r="Q49" s="43" t="str">
        <f>IF(O46="",IF(Q46="","-",Q46),O46)</f>
        <v>-</v>
      </c>
      <c r="R49" s="28">
        <f t="shared" si="96"/>
        <v>1</v>
      </c>
      <c r="S49" s="28">
        <f t="shared" si="97"/>
        <v>1</v>
      </c>
      <c r="T49" s="28" t="str">
        <f t="shared" si="98"/>
        <v>-</v>
      </c>
      <c r="U49" s="28" t="str">
        <f t="shared" si="80"/>
        <v>-</v>
      </c>
      <c r="V49" s="28" t="str">
        <f t="shared" si="81"/>
        <v>-</v>
      </c>
      <c r="W49" s="28" t="str">
        <f t="shared" si="82"/>
        <v>-</v>
      </c>
      <c r="X49" s="28" t="str">
        <f t="shared" si="83"/>
        <v>-</v>
      </c>
      <c r="Y49" s="28" t="str">
        <f t="shared" si="99"/>
        <v>-</v>
      </c>
      <c r="Z49" s="29" t="str">
        <f t="shared" si="84"/>
        <v>-</v>
      </c>
      <c r="AA49" s="29" t="str">
        <f t="shared" si="85"/>
        <v>-</v>
      </c>
      <c r="AB49" s="29" t="str">
        <f t="shared" si="86"/>
        <v>-</v>
      </c>
      <c r="AC49" s="29" t="str">
        <f t="shared" si="87"/>
        <v>-</v>
      </c>
      <c r="AD49" s="29" t="str">
        <f t="shared" si="88"/>
        <v>-</v>
      </c>
      <c r="AE49" s="40" t="str">
        <f t="shared" si="100"/>
        <v>-</v>
      </c>
      <c r="AF49" s="29" t="str">
        <f t="shared" si="89"/>
        <v>-</v>
      </c>
      <c r="AG49" s="29" t="str">
        <f t="shared" si="90"/>
        <v>-</v>
      </c>
      <c r="AH49" s="29" t="str">
        <f t="shared" si="91"/>
        <v>-</v>
      </c>
      <c r="AI49" s="29" t="str">
        <f t="shared" si="92"/>
        <v>-</v>
      </c>
      <c r="AJ49" s="29" t="str">
        <f t="shared" si="93"/>
        <v>-</v>
      </c>
      <c r="AK49" s="40" t="str">
        <f t="shared" si="101"/>
        <v>-</v>
      </c>
    </row>
    <row r="50" spans="6:37" x14ac:dyDescent="0.25">
      <c r="F50" s="83"/>
      <c r="G50" s="30">
        <v>4</v>
      </c>
      <c r="H50" s="16" t="str">
        <f t="shared" si="94"/>
        <v/>
      </c>
      <c r="I50" s="31" t="str">
        <f t="shared" si="95"/>
        <v>-</v>
      </c>
      <c r="J50" s="43" t="str">
        <f t="shared" si="78"/>
        <v>-</v>
      </c>
      <c r="K50" s="43" t="str">
        <f t="shared" si="79"/>
        <v>-</v>
      </c>
      <c r="L50" s="43" t="str">
        <f>IF(L46="","-",L46)</f>
        <v>-</v>
      </c>
      <c r="M50" s="43" t="str">
        <f>IF(L46="",IF(M46="","-",M46),L46)</f>
        <v>-</v>
      </c>
      <c r="N50" s="43" t="str">
        <f>IF(L46="",IF(N46="","-",N46),L46)</f>
        <v>-</v>
      </c>
      <c r="O50" s="43" t="str">
        <f>IF(O46="","-",O46)</f>
        <v>-</v>
      </c>
      <c r="P50" s="43" t="str">
        <f>IF(O46="",IF(P46="","-",P46),O46)</f>
        <v>-</v>
      </c>
      <c r="Q50" s="43" t="str">
        <f>IF(O46="",IF(Q46="","-",Q46),O46)</f>
        <v>-</v>
      </c>
      <c r="R50" s="28">
        <f t="shared" si="96"/>
        <v>1</v>
      </c>
      <c r="S50" s="28">
        <f t="shared" si="97"/>
        <v>1</v>
      </c>
      <c r="T50" s="28" t="str">
        <f t="shared" si="98"/>
        <v>-</v>
      </c>
      <c r="U50" s="28" t="str">
        <f t="shared" si="80"/>
        <v>-</v>
      </c>
      <c r="V50" s="28" t="str">
        <f t="shared" si="81"/>
        <v>-</v>
      </c>
      <c r="W50" s="28" t="str">
        <f t="shared" si="82"/>
        <v>-</v>
      </c>
      <c r="X50" s="28" t="str">
        <f t="shared" si="83"/>
        <v>-</v>
      </c>
      <c r="Y50" s="28" t="str">
        <f t="shared" si="99"/>
        <v>-</v>
      </c>
      <c r="Z50" s="29" t="str">
        <f t="shared" si="84"/>
        <v>-</v>
      </c>
      <c r="AA50" s="29" t="str">
        <f t="shared" si="85"/>
        <v>-</v>
      </c>
      <c r="AB50" s="29" t="str">
        <f t="shared" si="86"/>
        <v>-</v>
      </c>
      <c r="AC50" s="29" t="str">
        <f t="shared" si="87"/>
        <v>-</v>
      </c>
      <c r="AD50" s="29" t="str">
        <f t="shared" si="88"/>
        <v>-</v>
      </c>
      <c r="AE50" s="40" t="str">
        <f t="shared" si="100"/>
        <v>-</v>
      </c>
      <c r="AF50" s="29" t="str">
        <f t="shared" si="89"/>
        <v>-</v>
      </c>
      <c r="AG50" s="29" t="str">
        <f t="shared" si="90"/>
        <v>-</v>
      </c>
      <c r="AH50" s="29" t="str">
        <f t="shared" si="91"/>
        <v>-</v>
      </c>
      <c r="AI50" s="29" t="str">
        <f t="shared" si="92"/>
        <v>-</v>
      </c>
      <c r="AJ50" s="29" t="str">
        <f t="shared" si="93"/>
        <v>-</v>
      </c>
      <c r="AK50" s="40" t="str">
        <f t="shared" si="101"/>
        <v>-</v>
      </c>
    </row>
    <row r="51" spans="6:37" x14ac:dyDescent="0.25">
      <c r="F51" s="83"/>
      <c r="G51" s="30">
        <v>5</v>
      </c>
      <c r="H51" s="16" t="str">
        <f t="shared" si="94"/>
        <v/>
      </c>
      <c r="I51" s="31" t="str">
        <f t="shared" si="95"/>
        <v>-</v>
      </c>
      <c r="J51" s="43" t="str">
        <f t="shared" si="78"/>
        <v>-</v>
      </c>
      <c r="K51" s="43" t="str">
        <f t="shared" si="79"/>
        <v>-</v>
      </c>
      <c r="L51" s="43" t="str">
        <f>IF(L46="","-",L46)</f>
        <v>-</v>
      </c>
      <c r="M51" s="43" t="str">
        <f>IF(L46="",IF(M46="","-",M46),L46)</f>
        <v>-</v>
      </c>
      <c r="N51" s="43" t="str">
        <f>IF(L46="",IF(N46="","-",N46),L46)</f>
        <v>-</v>
      </c>
      <c r="O51" s="43" t="str">
        <f>IF(O46="","-",O46)</f>
        <v>-</v>
      </c>
      <c r="P51" s="43" t="str">
        <f>IF(O46="",IF(P46="","-",P46),O46)</f>
        <v>-</v>
      </c>
      <c r="Q51" s="43" t="str">
        <f>IF(O46="",IF(Q46="","-",Q46),O46)</f>
        <v>-</v>
      </c>
      <c r="R51" s="28">
        <f t="shared" si="96"/>
        <v>1</v>
      </c>
      <c r="S51" s="28">
        <f t="shared" si="97"/>
        <v>1</v>
      </c>
      <c r="T51" s="28" t="str">
        <f t="shared" si="98"/>
        <v>-</v>
      </c>
      <c r="U51" s="28" t="str">
        <f t="shared" si="80"/>
        <v>-</v>
      </c>
      <c r="V51" s="28" t="str">
        <f t="shared" si="81"/>
        <v>-</v>
      </c>
      <c r="W51" s="28" t="str">
        <f t="shared" si="82"/>
        <v>-</v>
      </c>
      <c r="X51" s="28" t="str">
        <f t="shared" si="83"/>
        <v>-</v>
      </c>
      <c r="Y51" s="28" t="str">
        <f t="shared" si="99"/>
        <v>-</v>
      </c>
      <c r="Z51" s="29" t="str">
        <f t="shared" si="84"/>
        <v>-</v>
      </c>
      <c r="AA51" s="29" t="str">
        <f t="shared" si="85"/>
        <v>-</v>
      </c>
      <c r="AB51" s="29" t="str">
        <f t="shared" si="86"/>
        <v>-</v>
      </c>
      <c r="AC51" s="29" t="str">
        <f t="shared" si="87"/>
        <v>-</v>
      </c>
      <c r="AD51" s="29" t="str">
        <f t="shared" si="88"/>
        <v>-</v>
      </c>
      <c r="AE51" s="40" t="str">
        <f t="shared" si="100"/>
        <v>-</v>
      </c>
      <c r="AF51" s="29" t="str">
        <f t="shared" si="89"/>
        <v>-</v>
      </c>
      <c r="AG51" s="29" t="str">
        <f t="shared" si="90"/>
        <v>-</v>
      </c>
      <c r="AH51" s="29" t="str">
        <f t="shared" si="91"/>
        <v>-</v>
      </c>
      <c r="AI51" s="29" t="str">
        <f t="shared" si="92"/>
        <v>-</v>
      </c>
      <c r="AJ51" s="29" t="str">
        <f t="shared" si="93"/>
        <v>-</v>
      </c>
      <c r="AK51" s="40" t="str">
        <f t="shared" si="101"/>
        <v>-</v>
      </c>
    </row>
    <row r="52" spans="6:37" x14ac:dyDescent="0.25">
      <c r="F52" s="83"/>
      <c r="G52" s="30">
        <v>6</v>
      </c>
      <c r="H52" s="16" t="str">
        <f t="shared" si="94"/>
        <v/>
      </c>
      <c r="I52" s="31" t="str">
        <f t="shared" si="95"/>
        <v>-</v>
      </c>
      <c r="J52" s="43" t="str">
        <f t="shared" si="78"/>
        <v>-</v>
      </c>
      <c r="K52" s="43" t="str">
        <f t="shared" si="79"/>
        <v>-</v>
      </c>
      <c r="L52" s="43" t="str">
        <f>IF(L46="","-",L46)</f>
        <v>-</v>
      </c>
      <c r="M52" s="43" t="str">
        <f>IF(L46="",IF(M46="","-",M46),L46)</f>
        <v>-</v>
      </c>
      <c r="N52" s="43" t="str">
        <f>IF(L46="",IF(N46="","-",N46),L46)</f>
        <v>-</v>
      </c>
      <c r="O52" s="43" t="str">
        <f>IF(O46="","-",O46)</f>
        <v>-</v>
      </c>
      <c r="P52" s="43" t="str">
        <f>IF(O46="",IF(P46="","-",P46),O46)</f>
        <v>-</v>
      </c>
      <c r="Q52" s="43" t="str">
        <f>IF(O46="",IF(Q46="","-",Q46),O46)</f>
        <v>-</v>
      </c>
      <c r="R52" s="28">
        <f t="shared" si="96"/>
        <v>1</v>
      </c>
      <c r="S52" s="28">
        <f t="shared" si="97"/>
        <v>1</v>
      </c>
      <c r="T52" s="28" t="str">
        <f t="shared" si="98"/>
        <v>-</v>
      </c>
      <c r="U52" s="28" t="str">
        <f t="shared" si="80"/>
        <v>-</v>
      </c>
      <c r="V52" s="28" t="str">
        <f t="shared" si="81"/>
        <v>-</v>
      </c>
      <c r="W52" s="28" t="str">
        <f t="shared" si="82"/>
        <v>-</v>
      </c>
      <c r="X52" s="28" t="str">
        <f t="shared" si="83"/>
        <v>-</v>
      </c>
      <c r="Y52" s="28" t="str">
        <f t="shared" si="99"/>
        <v>-</v>
      </c>
      <c r="Z52" s="29" t="str">
        <f t="shared" si="84"/>
        <v>-</v>
      </c>
      <c r="AA52" s="29" t="str">
        <f t="shared" si="85"/>
        <v>-</v>
      </c>
      <c r="AB52" s="29" t="str">
        <f t="shared" si="86"/>
        <v>-</v>
      </c>
      <c r="AC52" s="29" t="str">
        <f t="shared" si="87"/>
        <v>-</v>
      </c>
      <c r="AD52" s="29" t="str">
        <f t="shared" si="88"/>
        <v>-</v>
      </c>
      <c r="AE52" s="40" t="str">
        <f t="shared" si="100"/>
        <v>-</v>
      </c>
      <c r="AF52" s="29" t="str">
        <f t="shared" si="89"/>
        <v>-</v>
      </c>
      <c r="AG52" s="29" t="str">
        <f t="shared" si="90"/>
        <v>-</v>
      </c>
      <c r="AH52" s="29" t="str">
        <f t="shared" si="91"/>
        <v>-</v>
      </c>
      <c r="AI52" s="29" t="str">
        <f t="shared" si="92"/>
        <v>-</v>
      </c>
      <c r="AJ52" s="29" t="str">
        <f t="shared" si="93"/>
        <v>-</v>
      </c>
      <c r="AK52" s="40" t="str">
        <f t="shared" si="101"/>
        <v>-</v>
      </c>
    </row>
    <row r="53" spans="6:37" x14ac:dyDescent="0.25">
      <c r="F53" s="83"/>
      <c r="G53" s="30">
        <v>7</v>
      </c>
      <c r="H53" s="16" t="str">
        <f t="shared" si="94"/>
        <v/>
      </c>
      <c r="I53" s="31" t="str">
        <f t="shared" si="95"/>
        <v>-</v>
      </c>
      <c r="J53" s="43" t="str">
        <f t="shared" si="78"/>
        <v>-</v>
      </c>
      <c r="K53" s="43" t="str">
        <f t="shared" si="79"/>
        <v>-</v>
      </c>
      <c r="L53" s="43" t="str">
        <f>IF(L46="","-",L46)</f>
        <v>-</v>
      </c>
      <c r="M53" s="43" t="str">
        <f>IF(L46="",IF(M46="","-",M46),L46)</f>
        <v>-</v>
      </c>
      <c r="N53" s="43" t="str">
        <f>IF(L46="",IF(N46="","-",N46),L46)</f>
        <v>-</v>
      </c>
      <c r="O53" s="43" t="str">
        <f>IF(O46="","-",O46)</f>
        <v>-</v>
      </c>
      <c r="P53" s="43" t="str">
        <f>IF(O46="",IF(P46="","-",P46),O46)</f>
        <v>-</v>
      </c>
      <c r="Q53" s="43" t="str">
        <f>IF(O46="",IF(Q46="","-",Q46),O46)</f>
        <v>-</v>
      </c>
      <c r="R53" s="28">
        <f t="shared" si="96"/>
        <v>1</v>
      </c>
      <c r="S53" s="28">
        <f t="shared" si="97"/>
        <v>1</v>
      </c>
      <c r="T53" s="28" t="str">
        <f t="shared" si="98"/>
        <v>-</v>
      </c>
      <c r="U53" s="28" t="str">
        <f t="shared" si="80"/>
        <v>-</v>
      </c>
      <c r="V53" s="28" t="str">
        <f t="shared" si="81"/>
        <v>-</v>
      </c>
      <c r="W53" s="28" t="str">
        <f t="shared" si="82"/>
        <v>-</v>
      </c>
      <c r="X53" s="28" t="str">
        <f t="shared" si="83"/>
        <v>-</v>
      </c>
      <c r="Y53" s="28" t="str">
        <f t="shared" si="99"/>
        <v>-</v>
      </c>
      <c r="Z53" s="29" t="str">
        <f t="shared" si="84"/>
        <v>-</v>
      </c>
      <c r="AA53" s="29" t="str">
        <f t="shared" si="85"/>
        <v>-</v>
      </c>
      <c r="AB53" s="29" t="str">
        <f t="shared" si="86"/>
        <v>-</v>
      </c>
      <c r="AC53" s="29" t="str">
        <f t="shared" si="87"/>
        <v>-</v>
      </c>
      <c r="AD53" s="29" t="str">
        <f t="shared" si="88"/>
        <v>-</v>
      </c>
      <c r="AE53" s="40" t="str">
        <f t="shared" si="100"/>
        <v>-</v>
      </c>
      <c r="AF53" s="29" t="str">
        <f t="shared" si="89"/>
        <v>-</v>
      </c>
      <c r="AG53" s="29" t="str">
        <f t="shared" si="90"/>
        <v>-</v>
      </c>
      <c r="AH53" s="29" t="str">
        <f t="shared" si="91"/>
        <v>-</v>
      </c>
      <c r="AI53" s="29" t="str">
        <f t="shared" si="92"/>
        <v>-</v>
      </c>
      <c r="AJ53" s="29" t="str">
        <f t="shared" si="93"/>
        <v>-</v>
      </c>
      <c r="AK53" s="40" t="str">
        <f t="shared" si="101"/>
        <v>-</v>
      </c>
    </row>
    <row r="54" spans="6:37" x14ac:dyDescent="0.25">
      <c r="F54" s="83"/>
      <c r="G54" s="30">
        <v>8</v>
      </c>
      <c r="H54" s="16" t="str">
        <f t="shared" si="94"/>
        <v/>
      </c>
      <c r="I54" s="31" t="str">
        <f t="shared" si="95"/>
        <v>-</v>
      </c>
      <c r="J54" s="43" t="str">
        <f t="shared" si="78"/>
        <v>-</v>
      </c>
      <c r="K54" s="43" t="str">
        <f t="shared" si="79"/>
        <v>-</v>
      </c>
      <c r="L54" s="43" t="str">
        <f>IF(L46="","-",L46)</f>
        <v>-</v>
      </c>
      <c r="M54" s="43" t="str">
        <f>IF(L46="",IF(M46="","-",M46),L46)</f>
        <v>-</v>
      </c>
      <c r="N54" s="43" t="str">
        <f>IF(L46="",IF(N46="","-",N46),L46)</f>
        <v>-</v>
      </c>
      <c r="O54" s="43" t="str">
        <f>IF(O46="","-",O46)</f>
        <v>-</v>
      </c>
      <c r="P54" s="43" t="str">
        <f>IF(O46="",IF(P46="","-",P46),O46)</f>
        <v>-</v>
      </c>
      <c r="Q54" s="43" t="str">
        <f>IF(O46="",IF(Q46="","-",Q46),O46)</f>
        <v>-</v>
      </c>
      <c r="R54" s="28">
        <f t="shared" si="96"/>
        <v>1</v>
      </c>
      <c r="S54" s="28">
        <f t="shared" si="97"/>
        <v>1</v>
      </c>
      <c r="T54" s="28" t="str">
        <f t="shared" si="98"/>
        <v>-</v>
      </c>
      <c r="U54" s="28" t="str">
        <f t="shared" si="80"/>
        <v>-</v>
      </c>
      <c r="V54" s="28" t="str">
        <f t="shared" si="81"/>
        <v>-</v>
      </c>
      <c r="W54" s="28" t="str">
        <f t="shared" si="82"/>
        <v>-</v>
      </c>
      <c r="X54" s="28" t="str">
        <f t="shared" si="83"/>
        <v>-</v>
      </c>
      <c r="Y54" s="28" t="str">
        <f t="shared" si="99"/>
        <v>-</v>
      </c>
      <c r="Z54" s="29" t="str">
        <f t="shared" si="84"/>
        <v>-</v>
      </c>
      <c r="AA54" s="29" t="str">
        <f t="shared" si="85"/>
        <v>-</v>
      </c>
      <c r="AB54" s="29" t="str">
        <f t="shared" si="86"/>
        <v>-</v>
      </c>
      <c r="AC54" s="29" t="str">
        <f t="shared" si="87"/>
        <v>-</v>
      </c>
      <c r="AD54" s="29" t="str">
        <f t="shared" si="88"/>
        <v>-</v>
      </c>
      <c r="AE54" s="40" t="str">
        <f t="shared" si="100"/>
        <v>-</v>
      </c>
      <c r="AF54" s="29" t="str">
        <f t="shared" si="89"/>
        <v>-</v>
      </c>
      <c r="AG54" s="29" t="str">
        <f t="shared" si="90"/>
        <v>-</v>
      </c>
      <c r="AH54" s="29" t="str">
        <f t="shared" si="91"/>
        <v>-</v>
      </c>
      <c r="AI54" s="29" t="str">
        <f t="shared" si="92"/>
        <v>-</v>
      </c>
      <c r="AJ54" s="29" t="str">
        <f t="shared" si="93"/>
        <v>-</v>
      </c>
      <c r="AK54" s="40" t="str">
        <f t="shared" si="101"/>
        <v>-</v>
      </c>
    </row>
    <row r="55" spans="6:37" x14ac:dyDescent="0.25">
      <c r="F55" s="83"/>
      <c r="G55" s="30">
        <v>9</v>
      </c>
      <c r="H55" s="16" t="str">
        <f t="shared" si="94"/>
        <v/>
      </c>
      <c r="I55" s="31" t="str">
        <f t="shared" si="95"/>
        <v>-</v>
      </c>
      <c r="J55" s="43" t="str">
        <f t="shared" si="78"/>
        <v>-</v>
      </c>
      <c r="K55" s="43" t="str">
        <f t="shared" si="79"/>
        <v>-</v>
      </c>
      <c r="L55" s="43" t="str">
        <f>IF(L46="","-",L46)</f>
        <v>-</v>
      </c>
      <c r="M55" s="43" t="str">
        <f>IF(L46="",IF(M46="","-",M46),L46)</f>
        <v>-</v>
      </c>
      <c r="N55" s="43" t="str">
        <f>IF(L46="",IF(N46="","-",N46),L46)</f>
        <v>-</v>
      </c>
      <c r="O55" s="43" t="str">
        <f>IF(O46="","-",O46)</f>
        <v>-</v>
      </c>
      <c r="P55" s="43" t="str">
        <f>IF(O46="",IF(P46="","-",P46),O46)</f>
        <v>-</v>
      </c>
      <c r="Q55" s="43" t="str">
        <f>IF(O46="",IF(Q46="","-",Q46),O46)</f>
        <v>-</v>
      </c>
      <c r="R55" s="28">
        <f t="shared" si="96"/>
        <v>1</v>
      </c>
      <c r="S55" s="28">
        <f t="shared" si="97"/>
        <v>1</v>
      </c>
      <c r="T55" s="28" t="str">
        <f t="shared" si="98"/>
        <v>-</v>
      </c>
      <c r="U55" s="28" t="str">
        <f t="shared" si="80"/>
        <v>-</v>
      </c>
      <c r="V55" s="28" t="str">
        <f t="shared" si="81"/>
        <v>-</v>
      </c>
      <c r="W55" s="28" t="str">
        <f t="shared" si="82"/>
        <v>-</v>
      </c>
      <c r="X55" s="28" t="str">
        <f t="shared" si="83"/>
        <v>-</v>
      </c>
      <c r="Y55" s="28" t="str">
        <f t="shared" si="99"/>
        <v>-</v>
      </c>
      <c r="Z55" s="29" t="str">
        <f t="shared" si="84"/>
        <v>-</v>
      </c>
      <c r="AA55" s="29" t="str">
        <f t="shared" si="85"/>
        <v>-</v>
      </c>
      <c r="AB55" s="29" t="str">
        <f t="shared" si="86"/>
        <v>-</v>
      </c>
      <c r="AC55" s="29" t="str">
        <f t="shared" si="87"/>
        <v>-</v>
      </c>
      <c r="AD55" s="29" t="str">
        <f t="shared" si="88"/>
        <v>-</v>
      </c>
      <c r="AE55" s="40" t="str">
        <f t="shared" si="100"/>
        <v>-</v>
      </c>
      <c r="AF55" s="29" t="str">
        <f t="shared" si="89"/>
        <v>-</v>
      </c>
      <c r="AG55" s="29" t="str">
        <f t="shared" si="90"/>
        <v>-</v>
      </c>
      <c r="AH55" s="29" t="str">
        <f t="shared" si="91"/>
        <v>-</v>
      </c>
      <c r="AI55" s="29" t="str">
        <f t="shared" si="92"/>
        <v>-</v>
      </c>
      <c r="AJ55" s="29" t="str">
        <f t="shared" si="93"/>
        <v>-</v>
      </c>
      <c r="AK55" s="40" t="str">
        <f t="shared" si="101"/>
        <v>-</v>
      </c>
    </row>
    <row r="56" spans="6:37" ht="15.75" thickBot="1" x14ac:dyDescent="0.3">
      <c r="F56" s="83"/>
      <c r="G56" s="34">
        <v>10</v>
      </c>
      <c r="H56" s="35" t="str">
        <f t="shared" si="94"/>
        <v/>
      </c>
      <c r="I56" s="36" t="str">
        <f t="shared" si="95"/>
        <v>-</v>
      </c>
      <c r="J56" s="44" t="str">
        <f t="shared" si="78"/>
        <v>-</v>
      </c>
      <c r="K56" s="44" t="str">
        <f t="shared" si="79"/>
        <v>-</v>
      </c>
      <c r="L56" s="44" t="str">
        <f>IF(L46="","-",L46)</f>
        <v>-</v>
      </c>
      <c r="M56" s="44" t="str">
        <f>IF(L46="",IF(M46="","-",M46),L46)</f>
        <v>-</v>
      </c>
      <c r="N56" s="44" t="str">
        <f>IF(L46="",IF(N46="","-",N46),L46)</f>
        <v>-</v>
      </c>
      <c r="O56" s="44" t="str">
        <f>IF(O46="","-",O46)</f>
        <v>-</v>
      </c>
      <c r="P56" s="44" t="str">
        <f>IF(O46="",IF(P46="","-",P46),O46)</f>
        <v>-</v>
      </c>
      <c r="Q56" s="44" t="str">
        <f>IF(O46="",IF(Q46="","-",Q46),O46)</f>
        <v>-</v>
      </c>
      <c r="R56" s="28">
        <f t="shared" si="96"/>
        <v>1</v>
      </c>
      <c r="S56" s="28">
        <f t="shared" si="97"/>
        <v>1</v>
      </c>
      <c r="T56" s="28" t="str">
        <f t="shared" si="98"/>
        <v>-</v>
      </c>
      <c r="U56" s="28" t="str">
        <f t="shared" si="80"/>
        <v>-</v>
      </c>
      <c r="V56" s="28" t="str">
        <f t="shared" si="81"/>
        <v>-</v>
      </c>
      <c r="W56" s="28" t="str">
        <f t="shared" si="82"/>
        <v>-</v>
      </c>
      <c r="X56" s="28" t="str">
        <f t="shared" si="83"/>
        <v>-</v>
      </c>
      <c r="Y56" s="28" t="str">
        <f t="shared" si="99"/>
        <v>-</v>
      </c>
      <c r="Z56" s="29" t="str">
        <f t="shared" si="84"/>
        <v>-</v>
      </c>
      <c r="AA56" s="29" t="str">
        <f t="shared" si="85"/>
        <v>-</v>
      </c>
      <c r="AB56" s="29" t="str">
        <f t="shared" si="86"/>
        <v>-</v>
      </c>
      <c r="AC56" s="29" t="str">
        <f t="shared" si="87"/>
        <v>-</v>
      </c>
      <c r="AD56" s="29" t="str">
        <f t="shared" si="88"/>
        <v>-</v>
      </c>
      <c r="AE56" s="40" t="str">
        <f t="shared" si="100"/>
        <v>-</v>
      </c>
      <c r="AF56" s="29" t="str">
        <f t="shared" si="89"/>
        <v>-</v>
      </c>
      <c r="AG56" s="29" t="str">
        <f t="shared" si="90"/>
        <v>-</v>
      </c>
      <c r="AH56" s="29" t="str">
        <f t="shared" si="91"/>
        <v>-</v>
      </c>
      <c r="AI56" s="29" t="str">
        <f t="shared" si="92"/>
        <v>-</v>
      </c>
      <c r="AJ56" s="29" t="str">
        <f t="shared" si="93"/>
        <v>-</v>
      </c>
      <c r="AK56" s="40" t="str">
        <f t="shared" si="101"/>
        <v>-</v>
      </c>
    </row>
    <row r="57" spans="6:37" ht="15.75" thickTop="1" x14ac:dyDescent="0.25">
      <c r="F57" s="83"/>
      <c r="G57" s="65" t="s">
        <v>41</v>
      </c>
      <c r="H57" s="66"/>
      <c r="I57" s="37" t="s">
        <v>4</v>
      </c>
      <c r="J57" s="38">
        <f>SUM(J47:J56)</f>
        <v>0</v>
      </c>
      <c r="K57" s="38">
        <f>SUM(K47:K56)</f>
        <v>0</v>
      </c>
      <c r="L57" s="38" t="s">
        <v>4</v>
      </c>
      <c r="M57" s="38" t="s">
        <v>4</v>
      </c>
      <c r="N57" s="38" t="s">
        <v>4</v>
      </c>
      <c r="O57" s="38" t="s">
        <v>4</v>
      </c>
      <c r="P57" s="38" t="s">
        <v>4</v>
      </c>
      <c r="Q57" s="38" t="s">
        <v>4</v>
      </c>
      <c r="R57" s="37" t="s">
        <v>4</v>
      </c>
      <c r="S57" s="37" t="s">
        <v>4</v>
      </c>
      <c r="T57" s="38">
        <f>SUM(T47:T56)</f>
        <v>0</v>
      </c>
      <c r="U57" s="38">
        <f t="shared" ref="U57" si="102">SUM(U47:U56)</f>
        <v>0</v>
      </c>
      <c r="V57" s="38">
        <f t="shared" ref="V57" si="103">SUM(V47:V56)</f>
        <v>0</v>
      </c>
      <c r="W57" s="38">
        <f t="shared" ref="W57" si="104">SUM(W47:W56)</f>
        <v>0</v>
      </c>
      <c r="X57" s="38">
        <f t="shared" ref="X57" si="105">SUM(X47:X56)</f>
        <v>0</v>
      </c>
      <c r="Y57" s="38">
        <f t="shared" ref="Y57" si="106">SUM(Y47:Y56)</f>
        <v>0</v>
      </c>
      <c r="Z57" s="46">
        <f t="shared" ref="Z57" si="107">SUM(Z47:Z56)</f>
        <v>0</v>
      </c>
      <c r="AA57" s="46">
        <f t="shared" ref="AA57" si="108">SUM(AA47:AA56)</f>
        <v>0</v>
      </c>
      <c r="AB57" s="46">
        <f t="shared" ref="AB57" si="109">SUM(AB47:AB56)</f>
        <v>0</v>
      </c>
      <c r="AC57" s="46">
        <f t="shared" ref="AC57" si="110">SUM(AC47:AC56)</f>
        <v>0</v>
      </c>
      <c r="AD57" s="46">
        <f t="shared" ref="AD57" si="111">SUM(AD47:AD56)</f>
        <v>0</v>
      </c>
      <c r="AE57" s="46">
        <f t="shared" ref="AE57" si="112">SUM(AE47:AE56)</f>
        <v>0</v>
      </c>
      <c r="AF57" s="46">
        <f>SUM(AF47:AF56)</f>
        <v>0</v>
      </c>
      <c r="AG57" s="46">
        <f t="shared" ref="AG57" si="113">SUM(AG47:AG56)</f>
        <v>0</v>
      </c>
      <c r="AH57" s="46">
        <f t="shared" ref="AH57" si="114">SUM(AH47:AH56)</f>
        <v>0</v>
      </c>
      <c r="AI57" s="46">
        <f t="shared" ref="AI57" si="115">SUM(AI47:AI56)</f>
        <v>0</v>
      </c>
      <c r="AJ57" s="46">
        <f t="shared" ref="AJ57" si="116">SUM(AJ47:AJ56)</f>
        <v>0</v>
      </c>
      <c r="AK57" s="46">
        <f t="shared" ref="AK57" si="117">SUM(AK47:AK56)</f>
        <v>0</v>
      </c>
    </row>
    <row r="59" spans="6:37" x14ac:dyDescent="0.25">
      <c r="F59" s="83" t="str">
        <f>F$8 &amp; ":" &amp; CHAR(10) &amp; G$8</f>
        <v xml:space="preserve">Alternative 3:
</v>
      </c>
      <c r="G59" s="69" t="s">
        <v>29</v>
      </c>
      <c r="H59" s="62" t="s">
        <v>18</v>
      </c>
      <c r="I59" s="62" t="s">
        <v>19</v>
      </c>
      <c r="J59" s="63" t="s">
        <v>53</v>
      </c>
      <c r="K59" s="63"/>
      <c r="L59" s="63" t="s">
        <v>34</v>
      </c>
      <c r="M59" s="63"/>
      <c r="N59" s="63"/>
      <c r="O59" s="63" t="s">
        <v>35</v>
      </c>
      <c r="P59" s="63"/>
      <c r="Q59" s="63"/>
      <c r="R59" s="62" t="s">
        <v>37</v>
      </c>
      <c r="S59" s="62"/>
      <c r="T59" s="62" t="s">
        <v>38</v>
      </c>
      <c r="U59" s="62"/>
      <c r="V59" s="62"/>
      <c r="W59" s="62"/>
      <c r="X59" s="62"/>
      <c r="Y59" s="62"/>
      <c r="Z59" s="62" t="str">
        <f>"Crash Costs by Year (" &amp; $C$14 &amp; " - " &amp; $C$15 &amp; ")"</f>
        <v>Crash Costs by Year ( - )</v>
      </c>
      <c r="AA59" s="62"/>
      <c r="AB59" s="62"/>
      <c r="AC59" s="62"/>
      <c r="AD59" s="62"/>
      <c r="AE59" s="62"/>
      <c r="AF59" s="62" t="str">
        <f>"Crash Costs in " &amp; $C$14 &amp; " Dollars"</f>
        <v>Crash Costs in  Dollars</v>
      </c>
      <c r="AG59" s="62"/>
      <c r="AH59" s="62"/>
      <c r="AI59" s="62"/>
      <c r="AJ59" s="62"/>
      <c r="AK59" s="62"/>
    </row>
    <row r="60" spans="6:37" x14ac:dyDescent="0.25">
      <c r="F60" s="83"/>
      <c r="G60" s="69"/>
      <c r="H60" s="62"/>
      <c r="I60" s="62"/>
      <c r="J60" s="67" t="s">
        <v>30</v>
      </c>
      <c r="K60" s="68"/>
      <c r="L60" s="23" t="s">
        <v>36</v>
      </c>
      <c r="M60" s="23" t="s">
        <v>31</v>
      </c>
      <c r="N60" s="23" t="s">
        <v>3</v>
      </c>
      <c r="O60" s="23" t="s">
        <v>36</v>
      </c>
      <c r="P60" s="23" t="s">
        <v>31</v>
      </c>
      <c r="Q60" s="23" t="s">
        <v>3</v>
      </c>
      <c r="R60" s="62"/>
      <c r="S60" s="62"/>
      <c r="T60" s="62"/>
      <c r="U60" s="62"/>
      <c r="V60" s="62"/>
      <c r="W60" s="62"/>
      <c r="X60" s="62"/>
      <c r="Y60" s="62"/>
      <c r="Z60" s="62"/>
      <c r="AA60" s="62"/>
      <c r="AB60" s="62"/>
      <c r="AC60" s="62"/>
      <c r="AD60" s="62"/>
      <c r="AE60" s="62"/>
      <c r="AF60" s="62"/>
      <c r="AG60" s="62"/>
      <c r="AH60" s="62"/>
      <c r="AI60" s="62"/>
      <c r="AJ60" s="62"/>
      <c r="AK60" s="62"/>
    </row>
    <row r="61" spans="6:37" ht="15.75" thickBot="1" x14ac:dyDescent="0.3">
      <c r="F61" s="83"/>
      <c r="G61" s="70"/>
      <c r="H61" s="71"/>
      <c r="I61" s="71"/>
      <c r="J61" s="25" t="s">
        <v>31</v>
      </c>
      <c r="K61" s="25" t="s">
        <v>3</v>
      </c>
      <c r="L61" s="45"/>
      <c r="M61" s="45"/>
      <c r="N61" s="45"/>
      <c r="O61" s="45"/>
      <c r="P61" s="45"/>
      <c r="Q61" s="45"/>
      <c r="R61" s="25" t="s">
        <v>31</v>
      </c>
      <c r="S61" s="25" t="s">
        <v>3</v>
      </c>
      <c r="T61" s="25" t="s">
        <v>31</v>
      </c>
      <c r="U61" s="25" t="s">
        <v>33</v>
      </c>
      <c r="V61" s="25" t="s">
        <v>25</v>
      </c>
      <c r="W61" s="25" t="s">
        <v>26</v>
      </c>
      <c r="X61" s="25" t="s">
        <v>27</v>
      </c>
      <c r="Y61" s="25" t="s">
        <v>3</v>
      </c>
      <c r="Z61" s="25" t="s">
        <v>33</v>
      </c>
      <c r="AA61" s="25" t="s">
        <v>25</v>
      </c>
      <c r="AB61" s="25" t="s">
        <v>26</v>
      </c>
      <c r="AC61" s="25" t="s">
        <v>27</v>
      </c>
      <c r="AD61" s="25" t="s">
        <v>3</v>
      </c>
      <c r="AE61" s="25" t="s">
        <v>32</v>
      </c>
      <c r="AF61" s="25" t="s">
        <v>33</v>
      </c>
      <c r="AG61" s="25" t="s">
        <v>25</v>
      </c>
      <c r="AH61" s="25" t="s">
        <v>26</v>
      </c>
      <c r="AI61" s="25" t="s">
        <v>27</v>
      </c>
      <c r="AJ61" s="25" t="s">
        <v>3</v>
      </c>
      <c r="AK61" s="25" t="s">
        <v>32</v>
      </c>
    </row>
    <row r="62" spans="6:37" x14ac:dyDescent="0.25">
      <c r="F62" s="83"/>
      <c r="G62" s="26">
        <v>1</v>
      </c>
      <c r="H62" s="27" t="str">
        <f>IF($C$14="","",$C$14)</f>
        <v/>
      </c>
      <c r="I62" s="27" t="str">
        <f>IF(OR($D$14="",$D$15=""),"-",$D$14)</f>
        <v>-</v>
      </c>
      <c r="J62" s="28" t="str">
        <f t="shared" ref="J62:J71" si="118">IF($I62="-","-",
IF($D$29=0,0,($D$29/$D$20)*$I62))</f>
        <v>-</v>
      </c>
      <c r="K62" s="28" t="str">
        <f t="shared" ref="K62:K71" si="119">IF($I62="-","-",
IF($D$28=0,0,($D$28/$D$20)*$I62))</f>
        <v>-</v>
      </c>
      <c r="L62" s="28" t="str">
        <f>IF(L61="","-",L61)</f>
        <v>-</v>
      </c>
      <c r="M62" s="28" t="str">
        <f>IF(L61="",IF(M61="","-",M61),L61)</f>
        <v>-</v>
      </c>
      <c r="N62" s="28" t="str">
        <f>IF(L61="",IF(N61="","-",N61),L61)</f>
        <v>-</v>
      </c>
      <c r="O62" s="28" t="str">
        <f>IF(O61="","-",O61)</f>
        <v>-</v>
      </c>
      <c r="P62" s="28" t="str">
        <f>IF(O61="",IF(P61="","-",P61),O61)</f>
        <v>-</v>
      </c>
      <c r="Q62" s="28" t="str">
        <f>IF(O61="",IF(Q61="","-",Q61),O61)</f>
        <v>-</v>
      </c>
      <c r="R62" s="28">
        <f xml:space="preserve">
IF(AND(M62="-",P62="-"),1,
IF(AND(M62&lt;1,P62&lt;1),(MIN(M62,P62)*MAX(M62,P62))^MIN(M62,P62),MIN(M62,P62)))</f>
        <v>1</v>
      </c>
      <c r="S62" s="28">
        <f xml:space="preserve">
IF(AND(N62="-",Q62="-"),1,
IF(AND(N62&lt;1,Q62&lt;1),(MIN(N62,Q62)*MAX(N62,Q62))^MIN(N62,Q62),MIN(N62,Q62)))</f>
        <v>1</v>
      </c>
      <c r="T62" s="28" t="str">
        <f>IF(J62&lt;&gt;"-",J62*R62,"-")</f>
        <v>-</v>
      </c>
      <c r="U62" s="28" t="str">
        <f t="shared" ref="U62:U71" si="120">IF($I62="-","-",$T62*$D$39)</f>
        <v>-</v>
      </c>
      <c r="V62" s="28" t="str">
        <f t="shared" ref="V62:V71" si="121">IF($I62="-","-",$T62*$D$40)</f>
        <v>-</v>
      </c>
      <c r="W62" s="28" t="str">
        <f t="shared" ref="W62:W71" si="122">IF($I62="-","-",$T62*$D$41)</f>
        <v>-</v>
      </c>
      <c r="X62" s="28" t="str">
        <f t="shared" ref="X62:X71" si="123">IF($I62="-","-",$T62*$D$42)</f>
        <v>-</v>
      </c>
      <c r="Y62" s="28" t="str">
        <f>IF($I62="-","-",K62*S62)</f>
        <v>-</v>
      </c>
      <c r="Z62" s="29" t="str">
        <f t="shared" ref="Z62:Z71" si="124">IF(H62="","-",($C$39*((1+$C$35)^($H62-$C$34)))*U62)</f>
        <v>-</v>
      </c>
      <c r="AA62" s="29" t="str">
        <f t="shared" ref="AA62:AA71" si="125">IF(H62="","-",($C$40*((1+$C$35)^($H62-$C$34)))*V62)</f>
        <v>-</v>
      </c>
      <c r="AB62" s="29" t="str">
        <f t="shared" ref="AB62:AB71" si="126">IF(H62="","-",($C$41*((1+$C$35)^($H62-$C$34)))*W62)</f>
        <v>-</v>
      </c>
      <c r="AC62" s="29" t="str">
        <f t="shared" ref="AC62:AC71" si="127">IF(H62="","-",($C$42*((1+$C$35)^($H62-$C$34)))*X62)</f>
        <v>-</v>
      </c>
      <c r="AD62" s="29" t="str">
        <f t="shared" ref="AD62:AD71" si="128">IF(H62="","-",($C$43*((1+$C$35)^($H62-$C$34)))*Y62)</f>
        <v>-</v>
      </c>
      <c r="AE62" s="40" t="str">
        <f>IF(H62="","-",SUM(Z62:AD62))</f>
        <v>-</v>
      </c>
      <c r="AF62" s="29" t="str">
        <f t="shared" ref="AF62:AF71" si="129">IF(H62="","-",Z62*(1/((1+$C$36)^($H62-$C$14))))</f>
        <v>-</v>
      </c>
      <c r="AG62" s="29" t="str">
        <f t="shared" ref="AG62:AG71" si="130">IF(H62="","-",AA62*(1/((1+$C$36)^($H62-$C$14))))</f>
        <v>-</v>
      </c>
      <c r="AH62" s="29" t="str">
        <f t="shared" ref="AH62:AH71" si="131">IF(H62="","-",AB62*(1/((1+$C$36)^($H62-$C$14))))</f>
        <v>-</v>
      </c>
      <c r="AI62" s="29" t="str">
        <f t="shared" ref="AI62:AI71" si="132">IF(H62="","-",AC62*(1/((1+$C$36)^($H62-$C$14))))</f>
        <v>-</v>
      </c>
      <c r="AJ62" s="29" t="str">
        <f t="shared" ref="AJ62:AJ71" si="133">IF(H62="","-",AD62*(1/((1+$C$36)^($H62-$C$14))))</f>
        <v>-</v>
      </c>
      <c r="AK62" s="40" t="str">
        <f>IF(H62="","-",SUM(AF62:AJ62))</f>
        <v>-</v>
      </c>
    </row>
    <row r="63" spans="6:37" x14ac:dyDescent="0.25">
      <c r="F63" s="83"/>
      <c r="G63" s="30">
        <v>2</v>
      </c>
      <c r="H63" s="16" t="str">
        <f t="shared" ref="H63:H71" si="134">IF(H62="","",H62+1)</f>
        <v/>
      </c>
      <c r="I63" s="31" t="str">
        <f t="shared" ref="I63:I71" si="135">IF(OR($D$14="",$D$15=""),"-",IFERROR(ROUND((($D$15-$D$14)/($C$15-$C$14))+I62,1),"-"))</f>
        <v>-</v>
      </c>
      <c r="J63" s="43" t="str">
        <f t="shared" si="118"/>
        <v>-</v>
      </c>
      <c r="K63" s="43" t="str">
        <f t="shared" si="119"/>
        <v>-</v>
      </c>
      <c r="L63" s="43" t="str">
        <f>IF(L61="","-",L61)</f>
        <v>-</v>
      </c>
      <c r="M63" s="43" t="str">
        <f>IF(L61="",IF(M61="","-",M61),L61)</f>
        <v>-</v>
      </c>
      <c r="N63" s="43" t="str">
        <f>IF(L61="",IF(N61="","-",N61),L61)</f>
        <v>-</v>
      </c>
      <c r="O63" s="43" t="str">
        <f>IF(O61="","-",O61)</f>
        <v>-</v>
      </c>
      <c r="P63" s="43" t="str">
        <f>IF(O61="",IF(P61="","-",P61),O61)</f>
        <v>-</v>
      </c>
      <c r="Q63" s="43" t="str">
        <f>IF(O61="",IF(Q61="","-",Q61),O61)</f>
        <v>-</v>
      </c>
      <c r="R63" s="28">
        <f t="shared" ref="R63:R71" si="136" xml:space="preserve">
IF(AND(M63="-",P63="-"),1,
IF(AND(M63&lt;1,P63&lt;1),(MIN(M63,P63)*MAX(M63,P63))^MIN(M63,P63),MIN(M63,P63)))</f>
        <v>1</v>
      </c>
      <c r="S63" s="28">
        <f t="shared" ref="S63:S71" si="137" xml:space="preserve">
IF(AND(N63="-",Q63="-"),1,
IF(AND(N63&lt;1,Q63&lt;1),(MIN(N63,Q63)*MAX(N63,Q63))^MIN(N63,Q63),MIN(N63,Q63)))</f>
        <v>1</v>
      </c>
      <c r="T63" s="28" t="str">
        <f t="shared" ref="T63:T71" si="138">IF(J63&lt;&gt;"-",J63*R63,"-")</f>
        <v>-</v>
      </c>
      <c r="U63" s="28" t="str">
        <f t="shared" si="120"/>
        <v>-</v>
      </c>
      <c r="V63" s="28" t="str">
        <f t="shared" si="121"/>
        <v>-</v>
      </c>
      <c r="W63" s="28" t="str">
        <f t="shared" si="122"/>
        <v>-</v>
      </c>
      <c r="X63" s="28" t="str">
        <f t="shared" si="123"/>
        <v>-</v>
      </c>
      <c r="Y63" s="28" t="str">
        <f t="shared" ref="Y63:Y71" si="139">IF($I63="-","-",K63*S63)</f>
        <v>-</v>
      </c>
      <c r="Z63" s="29" t="str">
        <f t="shared" si="124"/>
        <v>-</v>
      </c>
      <c r="AA63" s="29" t="str">
        <f t="shared" si="125"/>
        <v>-</v>
      </c>
      <c r="AB63" s="29" t="str">
        <f t="shared" si="126"/>
        <v>-</v>
      </c>
      <c r="AC63" s="29" t="str">
        <f t="shared" si="127"/>
        <v>-</v>
      </c>
      <c r="AD63" s="29" t="str">
        <f t="shared" si="128"/>
        <v>-</v>
      </c>
      <c r="AE63" s="40" t="str">
        <f t="shared" ref="AE63:AE71" si="140">IF(H63="","-",SUM(Z63:AD63))</f>
        <v>-</v>
      </c>
      <c r="AF63" s="29" t="str">
        <f t="shared" si="129"/>
        <v>-</v>
      </c>
      <c r="AG63" s="29" t="str">
        <f t="shared" si="130"/>
        <v>-</v>
      </c>
      <c r="AH63" s="29" t="str">
        <f t="shared" si="131"/>
        <v>-</v>
      </c>
      <c r="AI63" s="29" t="str">
        <f t="shared" si="132"/>
        <v>-</v>
      </c>
      <c r="AJ63" s="29" t="str">
        <f t="shared" si="133"/>
        <v>-</v>
      </c>
      <c r="AK63" s="40" t="str">
        <f t="shared" ref="AK63:AK71" si="141">IF(H63="","-",SUM(AF63:AJ63))</f>
        <v>-</v>
      </c>
    </row>
    <row r="64" spans="6:37" x14ac:dyDescent="0.25">
      <c r="F64" s="83"/>
      <c r="G64" s="30">
        <v>3</v>
      </c>
      <c r="H64" s="16" t="str">
        <f t="shared" si="134"/>
        <v/>
      </c>
      <c r="I64" s="31" t="str">
        <f t="shared" si="135"/>
        <v>-</v>
      </c>
      <c r="J64" s="43" t="str">
        <f t="shared" si="118"/>
        <v>-</v>
      </c>
      <c r="K64" s="43" t="str">
        <f t="shared" si="119"/>
        <v>-</v>
      </c>
      <c r="L64" s="43" t="str">
        <f>IF(L61="","-",L61)</f>
        <v>-</v>
      </c>
      <c r="M64" s="43" t="str">
        <f>IF(L61="",IF(M61="","-",M61),L61)</f>
        <v>-</v>
      </c>
      <c r="N64" s="43" t="str">
        <f>IF(L61="",IF(N61="","-",N61),L61)</f>
        <v>-</v>
      </c>
      <c r="O64" s="43" t="str">
        <f>IF(O61="","-",O61)</f>
        <v>-</v>
      </c>
      <c r="P64" s="43" t="str">
        <f>IF(O61="",IF(P61="","-",P61),O61)</f>
        <v>-</v>
      </c>
      <c r="Q64" s="43" t="str">
        <f>IF(O61="",IF(Q61="","-",Q61),O61)</f>
        <v>-</v>
      </c>
      <c r="R64" s="28">
        <f t="shared" si="136"/>
        <v>1</v>
      </c>
      <c r="S64" s="28">
        <f t="shared" si="137"/>
        <v>1</v>
      </c>
      <c r="T64" s="28" t="str">
        <f t="shared" si="138"/>
        <v>-</v>
      </c>
      <c r="U64" s="28" t="str">
        <f t="shared" si="120"/>
        <v>-</v>
      </c>
      <c r="V64" s="28" t="str">
        <f t="shared" si="121"/>
        <v>-</v>
      </c>
      <c r="W64" s="28" t="str">
        <f t="shared" si="122"/>
        <v>-</v>
      </c>
      <c r="X64" s="28" t="str">
        <f t="shared" si="123"/>
        <v>-</v>
      </c>
      <c r="Y64" s="28" t="str">
        <f t="shared" si="139"/>
        <v>-</v>
      </c>
      <c r="Z64" s="29" t="str">
        <f t="shared" si="124"/>
        <v>-</v>
      </c>
      <c r="AA64" s="29" t="str">
        <f t="shared" si="125"/>
        <v>-</v>
      </c>
      <c r="AB64" s="29" t="str">
        <f t="shared" si="126"/>
        <v>-</v>
      </c>
      <c r="AC64" s="29" t="str">
        <f t="shared" si="127"/>
        <v>-</v>
      </c>
      <c r="AD64" s="29" t="str">
        <f t="shared" si="128"/>
        <v>-</v>
      </c>
      <c r="AE64" s="40" t="str">
        <f t="shared" si="140"/>
        <v>-</v>
      </c>
      <c r="AF64" s="29" t="str">
        <f t="shared" si="129"/>
        <v>-</v>
      </c>
      <c r="AG64" s="29" t="str">
        <f t="shared" si="130"/>
        <v>-</v>
      </c>
      <c r="AH64" s="29" t="str">
        <f t="shared" si="131"/>
        <v>-</v>
      </c>
      <c r="AI64" s="29" t="str">
        <f t="shared" si="132"/>
        <v>-</v>
      </c>
      <c r="AJ64" s="29" t="str">
        <f t="shared" si="133"/>
        <v>-</v>
      </c>
      <c r="AK64" s="40" t="str">
        <f t="shared" si="141"/>
        <v>-</v>
      </c>
    </row>
    <row r="65" spans="6:37" x14ac:dyDescent="0.25">
      <c r="F65" s="83"/>
      <c r="G65" s="30">
        <v>4</v>
      </c>
      <c r="H65" s="16" t="str">
        <f t="shared" si="134"/>
        <v/>
      </c>
      <c r="I65" s="31" t="str">
        <f t="shared" si="135"/>
        <v>-</v>
      </c>
      <c r="J65" s="43" t="str">
        <f t="shared" si="118"/>
        <v>-</v>
      </c>
      <c r="K65" s="43" t="str">
        <f t="shared" si="119"/>
        <v>-</v>
      </c>
      <c r="L65" s="43" t="str">
        <f>IF(L61="","-",L61)</f>
        <v>-</v>
      </c>
      <c r="M65" s="43" t="str">
        <f>IF(L61="",IF(M61="","-",M61),L61)</f>
        <v>-</v>
      </c>
      <c r="N65" s="43" t="str">
        <f>IF(L61="",IF(N61="","-",N61),L61)</f>
        <v>-</v>
      </c>
      <c r="O65" s="43" t="str">
        <f>IF(O61="","-",O61)</f>
        <v>-</v>
      </c>
      <c r="P65" s="43" t="str">
        <f>IF(O61="",IF(P61="","-",P61),O61)</f>
        <v>-</v>
      </c>
      <c r="Q65" s="43" t="str">
        <f>IF(O61="",IF(Q61="","-",Q61),O61)</f>
        <v>-</v>
      </c>
      <c r="R65" s="28">
        <f t="shared" si="136"/>
        <v>1</v>
      </c>
      <c r="S65" s="28">
        <f t="shared" si="137"/>
        <v>1</v>
      </c>
      <c r="T65" s="28" t="str">
        <f t="shared" si="138"/>
        <v>-</v>
      </c>
      <c r="U65" s="28" t="str">
        <f t="shared" si="120"/>
        <v>-</v>
      </c>
      <c r="V65" s="28" t="str">
        <f t="shared" si="121"/>
        <v>-</v>
      </c>
      <c r="W65" s="28" t="str">
        <f t="shared" si="122"/>
        <v>-</v>
      </c>
      <c r="X65" s="28" t="str">
        <f t="shared" si="123"/>
        <v>-</v>
      </c>
      <c r="Y65" s="28" t="str">
        <f t="shared" si="139"/>
        <v>-</v>
      </c>
      <c r="Z65" s="29" t="str">
        <f t="shared" si="124"/>
        <v>-</v>
      </c>
      <c r="AA65" s="29" t="str">
        <f t="shared" si="125"/>
        <v>-</v>
      </c>
      <c r="AB65" s="29" t="str">
        <f t="shared" si="126"/>
        <v>-</v>
      </c>
      <c r="AC65" s="29" t="str">
        <f t="shared" si="127"/>
        <v>-</v>
      </c>
      <c r="AD65" s="29" t="str">
        <f t="shared" si="128"/>
        <v>-</v>
      </c>
      <c r="AE65" s="40" t="str">
        <f t="shared" si="140"/>
        <v>-</v>
      </c>
      <c r="AF65" s="29" t="str">
        <f t="shared" si="129"/>
        <v>-</v>
      </c>
      <c r="AG65" s="29" t="str">
        <f t="shared" si="130"/>
        <v>-</v>
      </c>
      <c r="AH65" s="29" t="str">
        <f t="shared" si="131"/>
        <v>-</v>
      </c>
      <c r="AI65" s="29" t="str">
        <f t="shared" si="132"/>
        <v>-</v>
      </c>
      <c r="AJ65" s="29" t="str">
        <f t="shared" si="133"/>
        <v>-</v>
      </c>
      <c r="AK65" s="40" t="str">
        <f t="shared" si="141"/>
        <v>-</v>
      </c>
    </row>
    <row r="66" spans="6:37" x14ac:dyDescent="0.25">
      <c r="F66" s="83"/>
      <c r="G66" s="30">
        <v>5</v>
      </c>
      <c r="H66" s="16" t="str">
        <f t="shared" si="134"/>
        <v/>
      </c>
      <c r="I66" s="31" t="str">
        <f t="shared" si="135"/>
        <v>-</v>
      </c>
      <c r="J66" s="43" t="str">
        <f t="shared" si="118"/>
        <v>-</v>
      </c>
      <c r="K66" s="43" t="str">
        <f t="shared" si="119"/>
        <v>-</v>
      </c>
      <c r="L66" s="43" t="str">
        <f>IF(L61="","-",L61)</f>
        <v>-</v>
      </c>
      <c r="M66" s="43" t="str">
        <f>IF(L61="",IF(M61="","-",M61),L61)</f>
        <v>-</v>
      </c>
      <c r="N66" s="43" t="str">
        <f>IF(L61="",IF(N61="","-",N61),L61)</f>
        <v>-</v>
      </c>
      <c r="O66" s="43" t="str">
        <f>IF(O61="","-",O61)</f>
        <v>-</v>
      </c>
      <c r="P66" s="43" t="str">
        <f>IF(O61="",IF(P61="","-",P61),O61)</f>
        <v>-</v>
      </c>
      <c r="Q66" s="43" t="str">
        <f>IF(O61="",IF(Q61="","-",Q61),O61)</f>
        <v>-</v>
      </c>
      <c r="R66" s="28">
        <f t="shared" si="136"/>
        <v>1</v>
      </c>
      <c r="S66" s="28">
        <f t="shared" si="137"/>
        <v>1</v>
      </c>
      <c r="T66" s="28" t="str">
        <f t="shared" si="138"/>
        <v>-</v>
      </c>
      <c r="U66" s="28" t="str">
        <f t="shared" si="120"/>
        <v>-</v>
      </c>
      <c r="V66" s="28" t="str">
        <f t="shared" si="121"/>
        <v>-</v>
      </c>
      <c r="W66" s="28" t="str">
        <f t="shared" si="122"/>
        <v>-</v>
      </c>
      <c r="X66" s="28" t="str">
        <f t="shared" si="123"/>
        <v>-</v>
      </c>
      <c r="Y66" s="28" t="str">
        <f t="shared" si="139"/>
        <v>-</v>
      </c>
      <c r="Z66" s="29" t="str">
        <f t="shared" si="124"/>
        <v>-</v>
      </c>
      <c r="AA66" s="29" t="str">
        <f t="shared" si="125"/>
        <v>-</v>
      </c>
      <c r="AB66" s="29" t="str">
        <f t="shared" si="126"/>
        <v>-</v>
      </c>
      <c r="AC66" s="29" t="str">
        <f t="shared" si="127"/>
        <v>-</v>
      </c>
      <c r="AD66" s="29" t="str">
        <f t="shared" si="128"/>
        <v>-</v>
      </c>
      <c r="AE66" s="40" t="str">
        <f t="shared" si="140"/>
        <v>-</v>
      </c>
      <c r="AF66" s="29" t="str">
        <f t="shared" si="129"/>
        <v>-</v>
      </c>
      <c r="AG66" s="29" t="str">
        <f t="shared" si="130"/>
        <v>-</v>
      </c>
      <c r="AH66" s="29" t="str">
        <f t="shared" si="131"/>
        <v>-</v>
      </c>
      <c r="AI66" s="29" t="str">
        <f t="shared" si="132"/>
        <v>-</v>
      </c>
      <c r="AJ66" s="29" t="str">
        <f t="shared" si="133"/>
        <v>-</v>
      </c>
      <c r="AK66" s="40" t="str">
        <f t="shared" si="141"/>
        <v>-</v>
      </c>
    </row>
    <row r="67" spans="6:37" x14ac:dyDescent="0.25">
      <c r="F67" s="83"/>
      <c r="G67" s="30">
        <v>6</v>
      </c>
      <c r="H67" s="16" t="str">
        <f t="shared" si="134"/>
        <v/>
      </c>
      <c r="I67" s="31" t="str">
        <f t="shared" si="135"/>
        <v>-</v>
      </c>
      <c r="J67" s="43" t="str">
        <f t="shared" si="118"/>
        <v>-</v>
      </c>
      <c r="K67" s="43" t="str">
        <f t="shared" si="119"/>
        <v>-</v>
      </c>
      <c r="L67" s="43" t="str">
        <f>IF(L61="","-",L61)</f>
        <v>-</v>
      </c>
      <c r="M67" s="43" t="str">
        <f>IF(L61="",IF(M61="","-",M61),L61)</f>
        <v>-</v>
      </c>
      <c r="N67" s="43" t="str">
        <f>IF(L61="",IF(N61="","-",N61),L61)</f>
        <v>-</v>
      </c>
      <c r="O67" s="43" t="str">
        <f>IF(O61="","-",O61)</f>
        <v>-</v>
      </c>
      <c r="P67" s="43" t="str">
        <f>IF(O61="",IF(P61="","-",P61),O61)</f>
        <v>-</v>
      </c>
      <c r="Q67" s="43" t="str">
        <f>IF(O61="",IF(Q61="","-",Q61),O61)</f>
        <v>-</v>
      </c>
      <c r="R67" s="28">
        <f t="shared" si="136"/>
        <v>1</v>
      </c>
      <c r="S67" s="28">
        <f t="shared" si="137"/>
        <v>1</v>
      </c>
      <c r="T67" s="28" t="str">
        <f t="shared" si="138"/>
        <v>-</v>
      </c>
      <c r="U67" s="28" t="str">
        <f t="shared" si="120"/>
        <v>-</v>
      </c>
      <c r="V67" s="28" t="str">
        <f t="shared" si="121"/>
        <v>-</v>
      </c>
      <c r="W67" s="28" t="str">
        <f t="shared" si="122"/>
        <v>-</v>
      </c>
      <c r="X67" s="28" t="str">
        <f t="shared" si="123"/>
        <v>-</v>
      </c>
      <c r="Y67" s="28" t="str">
        <f t="shared" si="139"/>
        <v>-</v>
      </c>
      <c r="Z67" s="29" t="str">
        <f t="shared" si="124"/>
        <v>-</v>
      </c>
      <c r="AA67" s="29" t="str">
        <f t="shared" si="125"/>
        <v>-</v>
      </c>
      <c r="AB67" s="29" t="str">
        <f t="shared" si="126"/>
        <v>-</v>
      </c>
      <c r="AC67" s="29" t="str">
        <f t="shared" si="127"/>
        <v>-</v>
      </c>
      <c r="AD67" s="29" t="str">
        <f t="shared" si="128"/>
        <v>-</v>
      </c>
      <c r="AE67" s="40" t="str">
        <f t="shared" si="140"/>
        <v>-</v>
      </c>
      <c r="AF67" s="29" t="str">
        <f t="shared" si="129"/>
        <v>-</v>
      </c>
      <c r="AG67" s="29" t="str">
        <f t="shared" si="130"/>
        <v>-</v>
      </c>
      <c r="AH67" s="29" t="str">
        <f t="shared" si="131"/>
        <v>-</v>
      </c>
      <c r="AI67" s="29" t="str">
        <f t="shared" si="132"/>
        <v>-</v>
      </c>
      <c r="AJ67" s="29" t="str">
        <f t="shared" si="133"/>
        <v>-</v>
      </c>
      <c r="AK67" s="40" t="str">
        <f t="shared" si="141"/>
        <v>-</v>
      </c>
    </row>
    <row r="68" spans="6:37" x14ac:dyDescent="0.25">
      <c r="F68" s="83"/>
      <c r="G68" s="30">
        <v>7</v>
      </c>
      <c r="H68" s="16" t="str">
        <f t="shared" si="134"/>
        <v/>
      </c>
      <c r="I68" s="31" t="str">
        <f t="shared" si="135"/>
        <v>-</v>
      </c>
      <c r="J68" s="43" t="str">
        <f t="shared" si="118"/>
        <v>-</v>
      </c>
      <c r="K68" s="43" t="str">
        <f t="shared" si="119"/>
        <v>-</v>
      </c>
      <c r="L68" s="43" t="str">
        <f>IF(L61="","-",L61)</f>
        <v>-</v>
      </c>
      <c r="M68" s="43" t="str">
        <f>IF(L61="",IF(M61="","-",M61),L61)</f>
        <v>-</v>
      </c>
      <c r="N68" s="43" t="str">
        <f>IF(L61="",IF(N61="","-",N61),L61)</f>
        <v>-</v>
      </c>
      <c r="O68" s="43" t="str">
        <f>IF(O61="","-",O61)</f>
        <v>-</v>
      </c>
      <c r="P68" s="43" t="str">
        <f>IF(O61="",IF(P61="","-",P61),O61)</f>
        <v>-</v>
      </c>
      <c r="Q68" s="43" t="str">
        <f>IF(O61="",IF(Q61="","-",Q61),O61)</f>
        <v>-</v>
      </c>
      <c r="R68" s="28">
        <f t="shared" si="136"/>
        <v>1</v>
      </c>
      <c r="S68" s="28">
        <f t="shared" si="137"/>
        <v>1</v>
      </c>
      <c r="T68" s="28" t="str">
        <f t="shared" si="138"/>
        <v>-</v>
      </c>
      <c r="U68" s="28" t="str">
        <f t="shared" si="120"/>
        <v>-</v>
      </c>
      <c r="V68" s="28" t="str">
        <f t="shared" si="121"/>
        <v>-</v>
      </c>
      <c r="W68" s="28" t="str">
        <f t="shared" si="122"/>
        <v>-</v>
      </c>
      <c r="X68" s="28" t="str">
        <f t="shared" si="123"/>
        <v>-</v>
      </c>
      <c r="Y68" s="28" t="str">
        <f t="shared" si="139"/>
        <v>-</v>
      </c>
      <c r="Z68" s="29" t="str">
        <f t="shared" si="124"/>
        <v>-</v>
      </c>
      <c r="AA68" s="29" t="str">
        <f t="shared" si="125"/>
        <v>-</v>
      </c>
      <c r="AB68" s="29" t="str">
        <f t="shared" si="126"/>
        <v>-</v>
      </c>
      <c r="AC68" s="29" t="str">
        <f t="shared" si="127"/>
        <v>-</v>
      </c>
      <c r="AD68" s="29" t="str">
        <f t="shared" si="128"/>
        <v>-</v>
      </c>
      <c r="AE68" s="40" t="str">
        <f t="shared" si="140"/>
        <v>-</v>
      </c>
      <c r="AF68" s="29" t="str">
        <f t="shared" si="129"/>
        <v>-</v>
      </c>
      <c r="AG68" s="29" t="str">
        <f t="shared" si="130"/>
        <v>-</v>
      </c>
      <c r="AH68" s="29" t="str">
        <f t="shared" si="131"/>
        <v>-</v>
      </c>
      <c r="AI68" s="29" t="str">
        <f t="shared" si="132"/>
        <v>-</v>
      </c>
      <c r="AJ68" s="29" t="str">
        <f t="shared" si="133"/>
        <v>-</v>
      </c>
      <c r="AK68" s="40" t="str">
        <f t="shared" si="141"/>
        <v>-</v>
      </c>
    </row>
    <row r="69" spans="6:37" x14ac:dyDescent="0.25">
      <c r="F69" s="83"/>
      <c r="G69" s="30">
        <v>8</v>
      </c>
      <c r="H69" s="16" t="str">
        <f t="shared" si="134"/>
        <v/>
      </c>
      <c r="I69" s="31" t="str">
        <f t="shared" si="135"/>
        <v>-</v>
      </c>
      <c r="J69" s="43" t="str">
        <f t="shared" si="118"/>
        <v>-</v>
      </c>
      <c r="K69" s="43" t="str">
        <f t="shared" si="119"/>
        <v>-</v>
      </c>
      <c r="L69" s="43" t="str">
        <f>IF(L61="","-",L61)</f>
        <v>-</v>
      </c>
      <c r="M69" s="43" t="str">
        <f>IF(L61="",IF(M61="","-",M61),L61)</f>
        <v>-</v>
      </c>
      <c r="N69" s="43" t="str">
        <f>IF(L61="",IF(N61="","-",N61),L61)</f>
        <v>-</v>
      </c>
      <c r="O69" s="43" t="str">
        <f>IF(O61="","-",O61)</f>
        <v>-</v>
      </c>
      <c r="P69" s="43" t="str">
        <f>IF(O61="",IF(P61="","-",P61),O61)</f>
        <v>-</v>
      </c>
      <c r="Q69" s="43" t="str">
        <f>IF(O61="",IF(Q61="","-",Q61),O61)</f>
        <v>-</v>
      </c>
      <c r="R69" s="28">
        <f t="shared" si="136"/>
        <v>1</v>
      </c>
      <c r="S69" s="28">
        <f t="shared" si="137"/>
        <v>1</v>
      </c>
      <c r="T69" s="28" t="str">
        <f t="shared" si="138"/>
        <v>-</v>
      </c>
      <c r="U69" s="28" t="str">
        <f t="shared" si="120"/>
        <v>-</v>
      </c>
      <c r="V69" s="28" t="str">
        <f t="shared" si="121"/>
        <v>-</v>
      </c>
      <c r="W69" s="28" t="str">
        <f t="shared" si="122"/>
        <v>-</v>
      </c>
      <c r="X69" s="28" t="str">
        <f t="shared" si="123"/>
        <v>-</v>
      </c>
      <c r="Y69" s="28" t="str">
        <f t="shared" si="139"/>
        <v>-</v>
      </c>
      <c r="Z69" s="29" t="str">
        <f t="shared" si="124"/>
        <v>-</v>
      </c>
      <c r="AA69" s="29" t="str">
        <f t="shared" si="125"/>
        <v>-</v>
      </c>
      <c r="AB69" s="29" t="str">
        <f t="shared" si="126"/>
        <v>-</v>
      </c>
      <c r="AC69" s="29" t="str">
        <f t="shared" si="127"/>
        <v>-</v>
      </c>
      <c r="AD69" s="29" t="str">
        <f t="shared" si="128"/>
        <v>-</v>
      </c>
      <c r="AE69" s="40" t="str">
        <f t="shared" si="140"/>
        <v>-</v>
      </c>
      <c r="AF69" s="29" t="str">
        <f t="shared" si="129"/>
        <v>-</v>
      </c>
      <c r="AG69" s="29" t="str">
        <f t="shared" si="130"/>
        <v>-</v>
      </c>
      <c r="AH69" s="29" t="str">
        <f t="shared" si="131"/>
        <v>-</v>
      </c>
      <c r="AI69" s="29" t="str">
        <f t="shared" si="132"/>
        <v>-</v>
      </c>
      <c r="AJ69" s="29" t="str">
        <f t="shared" si="133"/>
        <v>-</v>
      </c>
      <c r="AK69" s="40" t="str">
        <f t="shared" si="141"/>
        <v>-</v>
      </c>
    </row>
    <row r="70" spans="6:37" x14ac:dyDescent="0.25">
      <c r="F70" s="83"/>
      <c r="G70" s="30">
        <v>9</v>
      </c>
      <c r="H70" s="16" t="str">
        <f t="shared" si="134"/>
        <v/>
      </c>
      <c r="I70" s="31" t="str">
        <f t="shared" si="135"/>
        <v>-</v>
      </c>
      <c r="J70" s="43" t="str">
        <f t="shared" si="118"/>
        <v>-</v>
      </c>
      <c r="K70" s="43" t="str">
        <f t="shared" si="119"/>
        <v>-</v>
      </c>
      <c r="L70" s="43" t="str">
        <f>IF(L61="","-",L61)</f>
        <v>-</v>
      </c>
      <c r="M70" s="43" t="str">
        <f>IF(L61="",IF(M61="","-",M61),L61)</f>
        <v>-</v>
      </c>
      <c r="N70" s="43" t="str">
        <f>IF(L61="",IF(N61="","-",N61),L61)</f>
        <v>-</v>
      </c>
      <c r="O70" s="43" t="str">
        <f>IF(O61="","-",O61)</f>
        <v>-</v>
      </c>
      <c r="P70" s="43" t="str">
        <f>IF(O61="",IF(P61="","-",P61),O61)</f>
        <v>-</v>
      </c>
      <c r="Q70" s="43" t="str">
        <f>IF(O61="",IF(Q61="","-",Q61),O61)</f>
        <v>-</v>
      </c>
      <c r="R70" s="28">
        <f t="shared" si="136"/>
        <v>1</v>
      </c>
      <c r="S70" s="28">
        <f t="shared" si="137"/>
        <v>1</v>
      </c>
      <c r="T70" s="28" t="str">
        <f t="shared" si="138"/>
        <v>-</v>
      </c>
      <c r="U70" s="28" t="str">
        <f t="shared" si="120"/>
        <v>-</v>
      </c>
      <c r="V70" s="28" t="str">
        <f t="shared" si="121"/>
        <v>-</v>
      </c>
      <c r="W70" s="28" t="str">
        <f t="shared" si="122"/>
        <v>-</v>
      </c>
      <c r="X70" s="28" t="str">
        <f t="shared" si="123"/>
        <v>-</v>
      </c>
      <c r="Y70" s="28" t="str">
        <f t="shared" si="139"/>
        <v>-</v>
      </c>
      <c r="Z70" s="29" t="str">
        <f t="shared" si="124"/>
        <v>-</v>
      </c>
      <c r="AA70" s="29" t="str">
        <f t="shared" si="125"/>
        <v>-</v>
      </c>
      <c r="AB70" s="29" t="str">
        <f t="shared" si="126"/>
        <v>-</v>
      </c>
      <c r="AC70" s="29" t="str">
        <f t="shared" si="127"/>
        <v>-</v>
      </c>
      <c r="AD70" s="29" t="str">
        <f t="shared" si="128"/>
        <v>-</v>
      </c>
      <c r="AE70" s="40" t="str">
        <f t="shared" si="140"/>
        <v>-</v>
      </c>
      <c r="AF70" s="29" t="str">
        <f t="shared" si="129"/>
        <v>-</v>
      </c>
      <c r="AG70" s="29" t="str">
        <f t="shared" si="130"/>
        <v>-</v>
      </c>
      <c r="AH70" s="29" t="str">
        <f t="shared" si="131"/>
        <v>-</v>
      </c>
      <c r="AI70" s="29" t="str">
        <f t="shared" si="132"/>
        <v>-</v>
      </c>
      <c r="AJ70" s="29" t="str">
        <f t="shared" si="133"/>
        <v>-</v>
      </c>
      <c r="AK70" s="40" t="str">
        <f t="shared" si="141"/>
        <v>-</v>
      </c>
    </row>
    <row r="71" spans="6:37" ht="15.75" thickBot="1" x14ac:dyDescent="0.3">
      <c r="F71" s="83"/>
      <c r="G71" s="34">
        <v>10</v>
      </c>
      <c r="H71" s="35" t="str">
        <f t="shared" si="134"/>
        <v/>
      </c>
      <c r="I71" s="36" t="str">
        <f t="shared" si="135"/>
        <v>-</v>
      </c>
      <c r="J71" s="44" t="str">
        <f t="shared" si="118"/>
        <v>-</v>
      </c>
      <c r="K71" s="44" t="str">
        <f t="shared" si="119"/>
        <v>-</v>
      </c>
      <c r="L71" s="44" t="str">
        <f>IF(L61="","-",L61)</f>
        <v>-</v>
      </c>
      <c r="M71" s="44" t="str">
        <f>IF(L61="",IF(M61="","-",M61),L61)</f>
        <v>-</v>
      </c>
      <c r="N71" s="44" t="str">
        <f>IF(L61="",IF(N61="","-",N61),L61)</f>
        <v>-</v>
      </c>
      <c r="O71" s="44" t="str">
        <f>IF(O61="","-",O61)</f>
        <v>-</v>
      </c>
      <c r="P71" s="44" t="str">
        <f>IF(O61="",IF(P61="","-",P61),O61)</f>
        <v>-</v>
      </c>
      <c r="Q71" s="44" t="str">
        <f>IF(O61="",IF(Q61="","-",Q61),O61)</f>
        <v>-</v>
      </c>
      <c r="R71" s="28">
        <f t="shared" si="136"/>
        <v>1</v>
      </c>
      <c r="S71" s="28">
        <f t="shared" si="137"/>
        <v>1</v>
      </c>
      <c r="T71" s="28" t="str">
        <f t="shared" si="138"/>
        <v>-</v>
      </c>
      <c r="U71" s="28" t="str">
        <f t="shared" si="120"/>
        <v>-</v>
      </c>
      <c r="V71" s="28" t="str">
        <f t="shared" si="121"/>
        <v>-</v>
      </c>
      <c r="W71" s="28" t="str">
        <f t="shared" si="122"/>
        <v>-</v>
      </c>
      <c r="X71" s="28" t="str">
        <f t="shared" si="123"/>
        <v>-</v>
      </c>
      <c r="Y71" s="28" t="str">
        <f t="shared" si="139"/>
        <v>-</v>
      </c>
      <c r="Z71" s="29" t="str">
        <f t="shared" si="124"/>
        <v>-</v>
      </c>
      <c r="AA71" s="29" t="str">
        <f t="shared" si="125"/>
        <v>-</v>
      </c>
      <c r="AB71" s="29" t="str">
        <f t="shared" si="126"/>
        <v>-</v>
      </c>
      <c r="AC71" s="29" t="str">
        <f t="shared" si="127"/>
        <v>-</v>
      </c>
      <c r="AD71" s="29" t="str">
        <f t="shared" si="128"/>
        <v>-</v>
      </c>
      <c r="AE71" s="40" t="str">
        <f t="shared" si="140"/>
        <v>-</v>
      </c>
      <c r="AF71" s="29" t="str">
        <f t="shared" si="129"/>
        <v>-</v>
      </c>
      <c r="AG71" s="29" t="str">
        <f t="shared" si="130"/>
        <v>-</v>
      </c>
      <c r="AH71" s="29" t="str">
        <f t="shared" si="131"/>
        <v>-</v>
      </c>
      <c r="AI71" s="29" t="str">
        <f t="shared" si="132"/>
        <v>-</v>
      </c>
      <c r="AJ71" s="29" t="str">
        <f t="shared" si="133"/>
        <v>-</v>
      </c>
      <c r="AK71" s="40" t="str">
        <f t="shared" si="141"/>
        <v>-</v>
      </c>
    </row>
    <row r="72" spans="6:37" ht="15.75" thickTop="1" x14ac:dyDescent="0.25">
      <c r="F72" s="83"/>
      <c r="G72" s="65" t="s">
        <v>41</v>
      </c>
      <c r="H72" s="66"/>
      <c r="I72" s="37" t="s">
        <v>4</v>
      </c>
      <c r="J72" s="38">
        <f>SUM(J62:J71)</f>
        <v>0</v>
      </c>
      <c r="K72" s="38">
        <f>SUM(K62:K71)</f>
        <v>0</v>
      </c>
      <c r="L72" s="38" t="s">
        <v>4</v>
      </c>
      <c r="M72" s="38" t="s">
        <v>4</v>
      </c>
      <c r="N72" s="38" t="s">
        <v>4</v>
      </c>
      <c r="O72" s="38" t="s">
        <v>4</v>
      </c>
      <c r="P72" s="38" t="s">
        <v>4</v>
      </c>
      <c r="Q72" s="38" t="s">
        <v>4</v>
      </c>
      <c r="R72" s="37" t="s">
        <v>4</v>
      </c>
      <c r="S72" s="37" t="s">
        <v>4</v>
      </c>
      <c r="T72" s="38">
        <f>SUM(T62:T71)</f>
        <v>0</v>
      </c>
      <c r="U72" s="38">
        <f t="shared" ref="U72" si="142">SUM(U62:U71)</f>
        <v>0</v>
      </c>
      <c r="V72" s="38">
        <f t="shared" ref="V72" si="143">SUM(V62:V71)</f>
        <v>0</v>
      </c>
      <c r="W72" s="38">
        <f t="shared" ref="W72" si="144">SUM(W62:W71)</f>
        <v>0</v>
      </c>
      <c r="X72" s="38">
        <f t="shared" ref="X72" si="145">SUM(X62:X71)</f>
        <v>0</v>
      </c>
      <c r="Y72" s="38">
        <f t="shared" ref="Y72" si="146">SUM(Y62:Y71)</f>
        <v>0</v>
      </c>
      <c r="Z72" s="46">
        <f t="shared" ref="Z72" si="147">SUM(Z62:Z71)</f>
        <v>0</v>
      </c>
      <c r="AA72" s="46">
        <f t="shared" ref="AA72" si="148">SUM(AA62:AA71)</f>
        <v>0</v>
      </c>
      <c r="AB72" s="46">
        <f t="shared" ref="AB72" si="149">SUM(AB62:AB71)</f>
        <v>0</v>
      </c>
      <c r="AC72" s="46">
        <f t="shared" ref="AC72" si="150">SUM(AC62:AC71)</f>
        <v>0</v>
      </c>
      <c r="AD72" s="46">
        <f t="shared" ref="AD72" si="151">SUM(AD62:AD71)</f>
        <v>0</v>
      </c>
      <c r="AE72" s="46">
        <f t="shared" ref="AE72" si="152">SUM(AE62:AE71)</f>
        <v>0</v>
      </c>
      <c r="AF72" s="46">
        <f>SUM(AF62:AF71)</f>
        <v>0</v>
      </c>
      <c r="AG72" s="46">
        <f t="shared" ref="AG72" si="153">SUM(AG62:AG71)</f>
        <v>0</v>
      </c>
      <c r="AH72" s="46">
        <f t="shared" ref="AH72" si="154">SUM(AH62:AH71)</f>
        <v>0</v>
      </c>
      <c r="AI72" s="46">
        <f t="shared" ref="AI72" si="155">SUM(AI62:AI71)</f>
        <v>0</v>
      </c>
      <c r="AJ72" s="46">
        <f t="shared" ref="AJ72" si="156">SUM(AJ62:AJ71)</f>
        <v>0</v>
      </c>
      <c r="AK72" s="46">
        <f t="shared" ref="AK72" si="157">SUM(AK62:AK71)</f>
        <v>0</v>
      </c>
    </row>
    <row r="74" spans="6:37" x14ac:dyDescent="0.25">
      <c r="F74" s="83" t="str">
        <f>F$9 &amp; ":" &amp; CHAR(10) &amp; G$9</f>
        <v xml:space="preserve">Alternative 4:
</v>
      </c>
      <c r="G74" s="69" t="s">
        <v>29</v>
      </c>
      <c r="H74" s="62" t="s">
        <v>18</v>
      </c>
      <c r="I74" s="62" t="s">
        <v>19</v>
      </c>
      <c r="J74" s="63" t="s">
        <v>53</v>
      </c>
      <c r="K74" s="63"/>
      <c r="L74" s="63" t="s">
        <v>34</v>
      </c>
      <c r="M74" s="63"/>
      <c r="N74" s="63"/>
      <c r="O74" s="63" t="s">
        <v>35</v>
      </c>
      <c r="P74" s="63"/>
      <c r="Q74" s="63"/>
      <c r="R74" s="62" t="s">
        <v>37</v>
      </c>
      <c r="S74" s="62"/>
      <c r="T74" s="62" t="s">
        <v>38</v>
      </c>
      <c r="U74" s="62"/>
      <c r="V74" s="62"/>
      <c r="W74" s="62"/>
      <c r="X74" s="62"/>
      <c r="Y74" s="62"/>
      <c r="Z74" s="62" t="str">
        <f>"Crash Costs by Year (" &amp; $C$14 &amp; " - " &amp; $C$15 &amp; ")"</f>
        <v>Crash Costs by Year ( - )</v>
      </c>
      <c r="AA74" s="62"/>
      <c r="AB74" s="62"/>
      <c r="AC74" s="62"/>
      <c r="AD74" s="62"/>
      <c r="AE74" s="62"/>
      <c r="AF74" s="62" t="str">
        <f>"Crash Costs in " &amp; $C$14 &amp; " Dollars"</f>
        <v>Crash Costs in  Dollars</v>
      </c>
      <c r="AG74" s="62"/>
      <c r="AH74" s="62"/>
      <c r="AI74" s="62"/>
      <c r="AJ74" s="62"/>
      <c r="AK74" s="62"/>
    </row>
    <row r="75" spans="6:37" x14ac:dyDescent="0.25">
      <c r="F75" s="83"/>
      <c r="G75" s="69"/>
      <c r="H75" s="62"/>
      <c r="I75" s="62"/>
      <c r="J75" s="67" t="s">
        <v>30</v>
      </c>
      <c r="K75" s="68"/>
      <c r="L75" s="23" t="s">
        <v>36</v>
      </c>
      <c r="M75" s="23" t="s">
        <v>31</v>
      </c>
      <c r="N75" s="23" t="s">
        <v>3</v>
      </c>
      <c r="O75" s="23" t="s">
        <v>36</v>
      </c>
      <c r="P75" s="23" t="s">
        <v>31</v>
      </c>
      <c r="Q75" s="23" t="s">
        <v>3</v>
      </c>
      <c r="R75" s="62"/>
      <c r="S75" s="62"/>
      <c r="T75" s="62"/>
      <c r="U75" s="62"/>
      <c r="V75" s="62"/>
      <c r="W75" s="62"/>
      <c r="X75" s="62"/>
      <c r="Y75" s="62"/>
      <c r="Z75" s="62"/>
      <c r="AA75" s="62"/>
      <c r="AB75" s="62"/>
      <c r="AC75" s="62"/>
      <c r="AD75" s="62"/>
      <c r="AE75" s="62"/>
      <c r="AF75" s="62"/>
      <c r="AG75" s="62"/>
      <c r="AH75" s="62"/>
      <c r="AI75" s="62"/>
      <c r="AJ75" s="62"/>
      <c r="AK75" s="62"/>
    </row>
    <row r="76" spans="6:37" ht="15.75" thickBot="1" x14ac:dyDescent="0.3">
      <c r="F76" s="83"/>
      <c r="G76" s="70"/>
      <c r="H76" s="71"/>
      <c r="I76" s="71"/>
      <c r="J76" s="25" t="s">
        <v>31</v>
      </c>
      <c r="K76" s="25" t="s">
        <v>3</v>
      </c>
      <c r="L76" s="45"/>
      <c r="M76" s="45"/>
      <c r="N76" s="45"/>
      <c r="O76" s="45"/>
      <c r="P76" s="45"/>
      <c r="Q76" s="45"/>
      <c r="R76" s="25" t="s">
        <v>31</v>
      </c>
      <c r="S76" s="25" t="s">
        <v>3</v>
      </c>
      <c r="T76" s="25" t="s">
        <v>31</v>
      </c>
      <c r="U76" s="25" t="s">
        <v>33</v>
      </c>
      <c r="V76" s="25" t="s">
        <v>25</v>
      </c>
      <c r="W76" s="25" t="s">
        <v>26</v>
      </c>
      <c r="X76" s="25" t="s">
        <v>27</v>
      </c>
      <c r="Y76" s="25" t="s">
        <v>3</v>
      </c>
      <c r="Z76" s="25" t="s">
        <v>33</v>
      </c>
      <c r="AA76" s="25" t="s">
        <v>25</v>
      </c>
      <c r="AB76" s="25" t="s">
        <v>26</v>
      </c>
      <c r="AC76" s="25" t="s">
        <v>27</v>
      </c>
      <c r="AD76" s="25" t="s">
        <v>3</v>
      </c>
      <c r="AE76" s="25" t="s">
        <v>32</v>
      </c>
      <c r="AF76" s="25" t="s">
        <v>33</v>
      </c>
      <c r="AG76" s="25" t="s">
        <v>25</v>
      </c>
      <c r="AH76" s="25" t="s">
        <v>26</v>
      </c>
      <c r="AI76" s="25" t="s">
        <v>27</v>
      </c>
      <c r="AJ76" s="25" t="s">
        <v>3</v>
      </c>
      <c r="AK76" s="25" t="s">
        <v>32</v>
      </c>
    </row>
    <row r="77" spans="6:37" x14ac:dyDescent="0.25">
      <c r="F77" s="83"/>
      <c r="G77" s="26">
        <v>1</v>
      </c>
      <c r="H77" s="27" t="str">
        <f>IF($C$14="","",$C$14)</f>
        <v/>
      </c>
      <c r="I77" s="27" t="str">
        <f>IF(OR($D$14="",$D$15=""),"-",$D$14)</f>
        <v>-</v>
      </c>
      <c r="J77" s="28" t="str">
        <f t="shared" ref="J77:J86" si="158">IF($I77="-","-",
IF($D$29=0,0,($D$29/$D$20)*$I77))</f>
        <v>-</v>
      </c>
      <c r="K77" s="28" t="str">
        <f t="shared" ref="K77:K86" si="159">IF($I77="-","-",
IF($D$28=0,0,($D$28/$D$20)*$I77))</f>
        <v>-</v>
      </c>
      <c r="L77" s="28" t="str">
        <f>IF(L76="","-",L76)</f>
        <v>-</v>
      </c>
      <c r="M77" s="28" t="str">
        <f>IF(L76="",IF(M76="","-",M76),L76)</f>
        <v>-</v>
      </c>
      <c r="N77" s="28" t="str">
        <f>IF(L76="",IF(N76="","-",N76),L76)</f>
        <v>-</v>
      </c>
      <c r="O77" s="28" t="str">
        <f>IF(O76="","-",O76)</f>
        <v>-</v>
      </c>
      <c r="P77" s="28" t="str">
        <f>IF(O76="",IF(P76="","-",P76),O76)</f>
        <v>-</v>
      </c>
      <c r="Q77" s="28" t="str">
        <f>IF(O76="",IF(Q76="","-",Q76),O76)</f>
        <v>-</v>
      </c>
      <c r="R77" s="28">
        <f xml:space="preserve">
IF(AND(M77="-",P77="-"),1,
IF(AND(M77&lt;1,P77&lt;1),(MIN(M77,P77)*MAX(M77,P77))^MIN(M77,P77),MIN(M77,P77)))</f>
        <v>1</v>
      </c>
      <c r="S77" s="28">
        <f xml:space="preserve">
IF(AND(N77="-",Q77="-"),1,
IF(AND(N77&lt;1,Q77&lt;1),(MIN(N77,Q77)*MAX(N77,Q77))^MIN(N77,Q77),MIN(N77,Q77)))</f>
        <v>1</v>
      </c>
      <c r="T77" s="28" t="str">
        <f>IF(J77&lt;&gt;"-",J77*R77,"-")</f>
        <v>-</v>
      </c>
      <c r="U77" s="28" t="str">
        <f t="shared" ref="U77:U86" si="160">IF($I77="-","-",$T77*$D$39)</f>
        <v>-</v>
      </c>
      <c r="V77" s="28" t="str">
        <f t="shared" ref="V77:V86" si="161">IF($I77="-","-",$T77*$D$40)</f>
        <v>-</v>
      </c>
      <c r="W77" s="28" t="str">
        <f t="shared" ref="W77:W86" si="162">IF($I77="-","-",$T77*$D$41)</f>
        <v>-</v>
      </c>
      <c r="X77" s="28" t="str">
        <f t="shared" ref="X77:X86" si="163">IF($I77="-","-",$T77*$D$42)</f>
        <v>-</v>
      </c>
      <c r="Y77" s="28" t="str">
        <f>IF($I77="-","-",K77*S77)</f>
        <v>-</v>
      </c>
      <c r="Z77" s="29" t="str">
        <f t="shared" ref="Z77:Z86" si="164">IF(H77="","-",($C$39*((1+$C$35)^($H77-$C$34)))*U77)</f>
        <v>-</v>
      </c>
      <c r="AA77" s="29" t="str">
        <f t="shared" ref="AA77:AA86" si="165">IF(H77="","-",($C$40*((1+$C$35)^($H77-$C$34)))*V77)</f>
        <v>-</v>
      </c>
      <c r="AB77" s="29" t="str">
        <f t="shared" ref="AB77:AB86" si="166">IF(H77="","-",($C$41*((1+$C$35)^($H77-$C$34)))*W77)</f>
        <v>-</v>
      </c>
      <c r="AC77" s="29" t="str">
        <f t="shared" ref="AC77:AC86" si="167">IF(H77="","-",($C$42*((1+$C$35)^($H77-$C$34)))*X77)</f>
        <v>-</v>
      </c>
      <c r="AD77" s="29" t="str">
        <f t="shared" ref="AD77:AD86" si="168">IF(H77="","-",($C$43*((1+$C$35)^($H77-$C$34)))*Y77)</f>
        <v>-</v>
      </c>
      <c r="AE77" s="40" t="str">
        <f>IF(H77="","-",SUM(Z77:AD77))</f>
        <v>-</v>
      </c>
      <c r="AF77" s="29" t="str">
        <f t="shared" ref="AF77:AF86" si="169">IF(H77="","-",Z77*(1/((1+$C$36)^($H77-$C$14))))</f>
        <v>-</v>
      </c>
      <c r="AG77" s="29" t="str">
        <f t="shared" ref="AG77:AG86" si="170">IF(H77="","-",AA77*(1/((1+$C$36)^($H77-$C$14))))</f>
        <v>-</v>
      </c>
      <c r="AH77" s="29" t="str">
        <f t="shared" ref="AH77:AH86" si="171">IF(H77="","-",AB77*(1/((1+$C$36)^($H77-$C$14))))</f>
        <v>-</v>
      </c>
      <c r="AI77" s="29" t="str">
        <f t="shared" ref="AI77:AI86" si="172">IF(H77="","-",AC77*(1/((1+$C$36)^($H77-$C$14))))</f>
        <v>-</v>
      </c>
      <c r="AJ77" s="29" t="str">
        <f t="shared" ref="AJ77:AJ86" si="173">IF(H77="","-",AD77*(1/((1+$C$36)^($H77-$C$14))))</f>
        <v>-</v>
      </c>
      <c r="AK77" s="40" t="str">
        <f>IF(H77="","-",SUM(AF77:AJ77))</f>
        <v>-</v>
      </c>
    </row>
    <row r="78" spans="6:37" x14ac:dyDescent="0.25">
      <c r="F78" s="83"/>
      <c r="G78" s="30">
        <v>2</v>
      </c>
      <c r="H78" s="16" t="str">
        <f t="shared" ref="H78:H86" si="174">IF(H77="","",H77+1)</f>
        <v/>
      </c>
      <c r="I78" s="31" t="str">
        <f t="shared" ref="I78:I86" si="175">IF(OR($D$14="",$D$15=""),"-",IFERROR(ROUND((($D$15-$D$14)/($C$15-$C$14))+I77,1),"-"))</f>
        <v>-</v>
      </c>
      <c r="J78" s="43" t="str">
        <f t="shared" si="158"/>
        <v>-</v>
      </c>
      <c r="K78" s="43" t="str">
        <f t="shared" si="159"/>
        <v>-</v>
      </c>
      <c r="L78" s="43" t="str">
        <f>IF(L76="","-",L76)</f>
        <v>-</v>
      </c>
      <c r="M78" s="43" t="str">
        <f>IF(L76="",IF(M76="","-",M76),L76)</f>
        <v>-</v>
      </c>
      <c r="N78" s="43" t="str">
        <f>IF(L76="",IF(N76="","-",N76),L76)</f>
        <v>-</v>
      </c>
      <c r="O78" s="43" t="str">
        <f>IF(O76="","-",O76)</f>
        <v>-</v>
      </c>
      <c r="P78" s="43" t="str">
        <f>IF(O76="",IF(P76="","-",P76),O76)</f>
        <v>-</v>
      </c>
      <c r="Q78" s="43" t="str">
        <f>IF(O76="",IF(Q76="","-",Q76),O76)</f>
        <v>-</v>
      </c>
      <c r="R78" s="28">
        <f t="shared" ref="R78:R86" si="176" xml:space="preserve">
IF(AND(M78="-",P78="-"),1,
IF(AND(M78&lt;1,P78&lt;1),(MIN(M78,P78)*MAX(M78,P78))^MIN(M78,P78),MIN(M78,P78)))</f>
        <v>1</v>
      </c>
      <c r="S78" s="28">
        <f t="shared" ref="S78:S86" si="177" xml:space="preserve">
IF(AND(N78="-",Q78="-"),1,
IF(AND(N78&lt;1,Q78&lt;1),(MIN(N78,Q78)*MAX(N78,Q78))^MIN(N78,Q78),MIN(N78,Q78)))</f>
        <v>1</v>
      </c>
      <c r="T78" s="28" t="str">
        <f t="shared" ref="T78:T86" si="178">IF(J78&lt;&gt;"-",J78*R78,"-")</f>
        <v>-</v>
      </c>
      <c r="U78" s="28" t="str">
        <f t="shared" si="160"/>
        <v>-</v>
      </c>
      <c r="V78" s="28" t="str">
        <f t="shared" si="161"/>
        <v>-</v>
      </c>
      <c r="W78" s="28" t="str">
        <f t="shared" si="162"/>
        <v>-</v>
      </c>
      <c r="X78" s="28" t="str">
        <f t="shared" si="163"/>
        <v>-</v>
      </c>
      <c r="Y78" s="28" t="str">
        <f t="shared" ref="Y78:Y86" si="179">IF($I78="-","-",K78*S78)</f>
        <v>-</v>
      </c>
      <c r="Z78" s="29" t="str">
        <f t="shared" si="164"/>
        <v>-</v>
      </c>
      <c r="AA78" s="29" t="str">
        <f t="shared" si="165"/>
        <v>-</v>
      </c>
      <c r="AB78" s="29" t="str">
        <f t="shared" si="166"/>
        <v>-</v>
      </c>
      <c r="AC78" s="29" t="str">
        <f t="shared" si="167"/>
        <v>-</v>
      </c>
      <c r="AD78" s="29" t="str">
        <f t="shared" si="168"/>
        <v>-</v>
      </c>
      <c r="AE78" s="40" t="str">
        <f t="shared" ref="AE78:AE86" si="180">IF(H78="","-",SUM(Z78:AD78))</f>
        <v>-</v>
      </c>
      <c r="AF78" s="29" t="str">
        <f t="shared" si="169"/>
        <v>-</v>
      </c>
      <c r="AG78" s="29" t="str">
        <f t="shared" si="170"/>
        <v>-</v>
      </c>
      <c r="AH78" s="29" t="str">
        <f t="shared" si="171"/>
        <v>-</v>
      </c>
      <c r="AI78" s="29" t="str">
        <f t="shared" si="172"/>
        <v>-</v>
      </c>
      <c r="AJ78" s="29" t="str">
        <f t="shared" si="173"/>
        <v>-</v>
      </c>
      <c r="AK78" s="40" t="str">
        <f t="shared" ref="AK78:AK86" si="181">IF(H78="","-",SUM(AF78:AJ78))</f>
        <v>-</v>
      </c>
    </row>
    <row r="79" spans="6:37" x14ac:dyDescent="0.25">
      <c r="F79" s="83"/>
      <c r="G79" s="30">
        <v>3</v>
      </c>
      <c r="H79" s="16" t="str">
        <f t="shared" si="174"/>
        <v/>
      </c>
      <c r="I79" s="31" t="str">
        <f t="shared" si="175"/>
        <v>-</v>
      </c>
      <c r="J79" s="43" t="str">
        <f t="shared" si="158"/>
        <v>-</v>
      </c>
      <c r="K79" s="43" t="str">
        <f t="shared" si="159"/>
        <v>-</v>
      </c>
      <c r="L79" s="43" t="str">
        <f>IF(L76="","-",L76)</f>
        <v>-</v>
      </c>
      <c r="M79" s="43" t="str">
        <f>IF(L76="",IF(M76="","-",M76),L76)</f>
        <v>-</v>
      </c>
      <c r="N79" s="43" t="str">
        <f>IF(L76="",IF(N76="","-",N76),L76)</f>
        <v>-</v>
      </c>
      <c r="O79" s="43" t="str">
        <f>IF(O76="","-",O76)</f>
        <v>-</v>
      </c>
      <c r="P79" s="43" t="str">
        <f>IF(O76="",IF(P76="","-",P76),O76)</f>
        <v>-</v>
      </c>
      <c r="Q79" s="43" t="str">
        <f>IF(O76="",IF(Q76="","-",Q76),O76)</f>
        <v>-</v>
      </c>
      <c r="R79" s="28">
        <f t="shared" si="176"/>
        <v>1</v>
      </c>
      <c r="S79" s="28">
        <f t="shared" si="177"/>
        <v>1</v>
      </c>
      <c r="T79" s="28" t="str">
        <f t="shared" si="178"/>
        <v>-</v>
      </c>
      <c r="U79" s="28" t="str">
        <f t="shared" si="160"/>
        <v>-</v>
      </c>
      <c r="V79" s="28" t="str">
        <f t="shared" si="161"/>
        <v>-</v>
      </c>
      <c r="W79" s="28" t="str">
        <f t="shared" si="162"/>
        <v>-</v>
      </c>
      <c r="X79" s="28" t="str">
        <f t="shared" si="163"/>
        <v>-</v>
      </c>
      <c r="Y79" s="28" t="str">
        <f t="shared" si="179"/>
        <v>-</v>
      </c>
      <c r="Z79" s="29" t="str">
        <f t="shared" si="164"/>
        <v>-</v>
      </c>
      <c r="AA79" s="29" t="str">
        <f t="shared" si="165"/>
        <v>-</v>
      </c>
      <c r="AB79" s="29" t="str">
        <f t="shared" si="166"/>
        <v>-</v>
      </c>
      <c r="AC79" s="29" t="str">
        <f t="shared" si="167"/>
        <v>-</v>
      </c>
      <c r="AD79" s="29" t="str">
        <f t="shared" si="168"/>
        <v>-</v>
      </c>
      <c r="AE79" s="40" t="str">
        <f t="shared" si="180"/>
        <v>-</v>
      </c>
      <c r="AF79" s="29" t="str">
        <f t="shared" si="169"/>
        <v>-</v>
      </c>
      <c r="AG79" s="29" t="str">
        <f t="shared" si="170"/>
        <v>-</v>
      </c>
      <c r="AH79" s="29" t="str">
        <f t="shared" si="171"/>
        <v>-</v>
      </c>
      <c r="AI79" s="29" t="str">
        <f t="shared" si="172"/>
        <v>-</v>
      </c>
      <c r="AJ79" s="29" t="str">
        <f t="shared" si="173"/>
        <v>-</v>
      </c>
      <c r="AK79" s="40" t="str">
        <f t="shared" si="181"/>
        <v>-</v>
      </c>
    </row>
    <row r="80" spans="6:37" x14ac:dyDescent="0.25">
      <c r="F80" s="83"/>
      <c r="G80" s="30">
        <v>4</v>
      </c>
      <c r="H80" s="16" t="str">
        <f t="shared" si="174"/>
        <v/>
      </c>
      <c r="I80" s="31" t="str">
        <f t="shared" si="175"/>
        <v>-</v>
      </c>
      <c r="J80" s="43" t="str">
        <f t="shared" si="158"/>
        <v>-</v>
      </c>
      <c r="K80" s="43" t="str">
        <f t="shared" si="159"/>
        <v>-</v>
      </c>
      <c r="L80" s="43" t="str">
        <f>IF(L76="","-",L76)</f>
        <v>-</v>
      </c>
      <c r="M80" s="43" t="str">
        <f>IF(L76="",IF(M76="","-",M76),L76)</f>
        <v>-</v>
      </c>
      <c r="N80" s="43" t="str">
        <f>IF(L76="",IF(N76="","-",N76),L76)</f>
        <v>-</v>
      </c>
      <c r="O80" s="43" t="str">
        <f>IF(O76="","-",O76)</f>
        <v>-</v>
      </c>
      <c r="P80" s="43" t="str">
        <f>IF(O76="",IF(P76="","-",P76),O76)</f>
        <v>-</v>
      </c>
      <c r="Q80" s="43" t="str">
        <f>IF(O76="",IF(Q76="","-",Q76),O76)</f>
        <v>-</v>
      </c>
      <c r="R80" s="28">
        <f t="shared" si="176"/>
        <v>1</v>
      </c>
      <c r="S80" s="28">
        <f t="shared" si="177"/>
        <v>1</v>
      </c>
      <c r="T80" s="28" t="str">
        <f t="shared" si="178"/>
        <v>-</v>
      </c>
      <c r="U80" s="28" t="str">
        <f t="shared" si="160"/>
        <v>-</v>
      </c>
      <c r="V80" s="28" t="str">
        <f t="shared" si="161"/>
        <v>-</v>
      </c>
      <c r="W80" s="28" t="str">
        <f t="shared" si="162"/>
        <v>-</v>
      </c>
      <c r="X80" s="28" t="str">
        <f t="shared" si="163"/>
        <v>-</v>
      </c>
      <c r="Y80" s="28" t="str">
        <f t="shared" si="179"/>
        <v>-</v>
      </c>
      <c r="Z80" s="29" t="str">
        <f t="shared" si="164"/>
        <v>-</v>
      </c>
      <c r="AA80" s="29" t="str">
        <f t="shared" si="165"/>
        <v>-</v>
      </c>
      <c r="AB80" s="29" t="str">
        <f t="shared" si="166"/>
        <v>-</v>
      </c>
      <c r="AC80" s="29" t="str">
        <f t="shared" si="167"/>
        <v>-</v>
      </c>
      <c r="AD80" s="29" t="str">
        <f t="shared" si="168"/>
        <v>-</v>
      </c>
      <c r="AE80" s="40" t="str">
        <f t="shared" si="180"/>
        <v>-</v>
      </c>
      <c r="AF80" s="29" t="str">
        <f t="shared" si="169"/>
        <v>-</v>
      </c>
      <c r="AG80" s="29" t="str">
        <f t="shared" si="170"/>
        <v>-</v>
      </c>
      <c r="AH80" s="29" t="str">
        <f t="shared" si="171"/>
        <v>-</v>
      </c>
      <c r="AI80" s="29" t="str">
        <f t="shared" si="172"/>
        <v>-</v>
      </c>
      <c r="AJ80" s="29" t="str">
        <f t="shared" si="173"/>
        <v>-</v>
      </c>
      <c r="AK80" s="40" t="str">
        <f t="shared" si="181"/>
        <v>-</v>
      </c>
    </row>
    <row r="81" spans="6:37" x14ac:dyDescent="0.25">
      <c r="F81" s="83"/>
      <c r="G81" s="30">
        <v>5</v>
      </c>
      <c r="H81" s="16" t="str">
        <f t="shared" si="174"/>
        <v/>
      </c>
      <c r="I81" s="31" t="str">
        <f t="shared" si="175"/>
        <v>-</v>
      </c>
      <c r="J81" s="43" t="str">
        <f t="shared" si="158"/>
        <v>-</v>
      </c>
      <c r="K81" s="43" t="str">
        <f t="shared" si="159"/>
        <v>-</v>
      </c>
      <c r="L81" s="43" t="str">
        <f>IF(L76="","-",L76)</f>
        <v>-</v>
      </c>
      <c r="M81" s="43" t="str">
        <f>IF(L76="",IF(M76="","-",M76),L76)</f>
        <v>-</v>
      </c>
      <c r="N81" s="43" t="str">
        <f>IF(L76="",IF(N76="","-",N76),L76)</f>
        <v>-</v>
      </c>
      <c r="O81" s="43" t="str">
        <f>IF(O76="","-",O76)</f>
        <v>-</v>
      </c>
      <c r="P81" s="43" t="str">
        <f>IF(O76="",IF(P76="","-",P76),O76)</f>
        <v>-</v>
      </c>
      <c r="Q81" s="43" t="str">
        <f>IF(O76="",IF(Q76="","-",Q76),O76)</f>
        <v>-</v>
      </c>
      <c r="R81" s="28">
        <f t="shared" si="176"/>
        <v>1</v>
      </c>
      <c r="S81" s="28">
        <f t="shared" si="177"/>
        <v>1</v>
      </c>
      <c r="T81" s="28" t="str">
        <f t="shared" si="178"/>
        <v>-</v>
      </c>
      <c r="U81" s="28" t="str">
        <f t="shared" si="160"/>
        <v>-</v>
      </c>
      <c r="V81" s="28" t="str">
        <f t="shared" si="161"/>
        <v>-</v>
      </c>
      <c r="W81" s="28" t="str">
        <f t="shared" si="162"/>
        <v>-</v>
      </c>
      <c r="X81" s="28" t="str">
        <f t="shared" si="163"/>
        <v>-</v>
      </c>
      <c r="Y81" s="28" t="str">
        <f t="shared" si="179"/>
        <v>-</v>
      </c>
      <c r="Z81" s="29" t="str">
        <f t="shared" si="164"/>
        <v>-</v>
      </c>
      <c r="AA81" s="29" t="str">
        <f t="shared" si="165"/>
        <v>-</v>
      </c>
      <c r="AB81" s="29" t="str">
        <f t="shared" si="166"/>
        <v>-</v>
      </c>
      <c r="AC81" s="29" t="str">
        <f t="shared" si="167"/>
        <v>-</v>
      </c>
      <c r="AD81" s="29" t="str">
        <f t="shared" si="168"/>
        <v>-</v>
      </c>
      <c r="AE81" s="40" t="str">
        <f t="shared" si="180"/>
        <v>-</v>
      </c>
      <c r="AF81" s="29" t="str">
        <f t="shared" si="169"/>
        <v>-</v>
      </c>
      <c r="AG81" s="29" t="str">
        <f t="shared" si="170"/>
        <v>-</v>
      </c>
      <c r="AH81" s="29" t="str">
        <f t="shared" si="171"/>
        <v>-</v>
      </c>
      <c r="AI81" s="29" t="str">
        <f t="shared" si="172"/>
        <v>-</v>
      </c>
      <c r="AJ81" s="29" t="str">
        <f t="shared" si="173"/>
        <v>-</v>
      </c>
      <c r="AK81" s="40" t="str">
        <f t="shared" si="181"/>
        <v>-</v>
      </c>
    </row>
    <row r="82" spans="6:37" x14ac:dyDescent="0.25">
      <c r="F82" s="83"/>
      <c r="G82" s="30">
        <v>6</v>
      </c>
      <c r="H82" s="16" t="str">
        <f t="shared" si="174"/>
        <v/>
      </c>
      <c r="I82" s="31" t="str">
        <f t="shared" si="175"/>
        <v>-</v>
      </c>
      <c r="J82" s="43" t="str">
        <f t="shared" si="158"/>
        <v>-</v>
      </c>
      <c r="K82" s="43" t="str">
        <f t="shared" si="159"/>
        <v>-</v>
      </c>
      <c r="L82" s="43" t="str">
        <f>IF(L76="","-",L76)</f>
        <v>-</v>
      </c>
      <c r="M82" s="43" t="str">
        <f>IF(L76="",IF(M76="","-",M76),L76)</f>
        <v>-</v>
      </c>
      <c r="N82" s="43" t="str">
        <f>IF(L76="",IF(N76="","-",N76),L76)</f>
        <v>-</v>
      </c>
      <c r="O82" s="43" t="str">
        <f>IF(O76="","-",O76)</f>
        <v>-</v>
      </c>
      <c r="P82" s="43" t="str">
        <f>IF(O76="",IF(P76="","-",P76),O76)</f>
        <v>-</v>
      </c>
      <c r="Q82" s="43" t="str">
        <f>IF(O76="",IF(Q76="","-",Q76),O76)</f>
        <v>-</v>
      </c>
      <c r="R82" s="28">
        <f t="shared" si="176"/>
        <v>1</v>
      </c>
      <c r="S82" s="28">
        <f t="shared" si="177"/>
        <v>1</v>
      </c>
      <c r="T82" s="28" t="str">
        <f t="shared" si="178"/>
        <v>-</v>
      </c>
      <c r="U82" s="28" t="str">
        <f t="shared" si="160"/>
        <v>-</v>
      </c>
      <c r="V82" s="28" t="str">
        <f t="shared" si="161"/>
        <v>-</v>
      </c>
      <c r="W82" s="28" t="str">
        <f t="shared" si="162"/>
        <v>-</v>
      </c>
      <c r="X82" s="28" t="str">
        <f t="shared" si="163"/>
        <v>-</v>
      </c>
      <c r="Y82" s="28" t="str">
        <f t="shared" si="179"/>
        <v>-</v>
      </c>
      <c r="Z82" s="29" t="str">
        <f t="shared" si="164"/>
        <v>-</v>
      </c>
      <c r="AA82" s="29" t="str">
        <f t="shared" si="165"/>
        <v>-</v>
      </c>
      <c r="AB82" s="29" t="str">
        <f t="shared" si="166"/>
        <v>-</v>
      </c>
      <c r="AC82" s="29" t="str">
        <f t="shared" si="167"/>
        <v>-</v>
      </c>
      <c r="AD82" s="29" t="str">
        <f t="shared" si="168"/>
        <v>-</v>
      </c>
      <c r="AE82" s="40" t="str">
        <f t="shared" si="180"/>
        <v>-</v>
      </c>
      <c r="AF82" s="29" t="str">
        <f t="shared" si="169"/>
        <v>-</v>
      </c>
      <c r="AG82" s="29" t="str">
        <f t="shared" si="170"/>
        <v>-</v>
      </c>
      <c r="AH82" s="29" t="str">
        <f t="shared" si="171"/>
        <v>-</v>
      </c>
      <c r="AI82" s="29" t="str">
        <f t="shared" si="172"/>
        <v>-</v>
      </c>
      <c r="AJ82" s="29" t="str">
        <f t="shared" si="173"/>
        <v>-</v>
      </c>
      <c r="AK82" s="40" t="str">
        <f t="shared" si="181"/>
        <v>-</v>
      </c>
    </row>
    <row r="83" spans="6:37" x14ac:dyDescent="0.25">
      <c r="F83" s="83"/>
      <c r="G83" s="30">
        <v>7</v>
      </c>
      <c r="H83" s="16" t="str">
        <f t="shared" si="174"/>
        <v/>
      </c>
      <c r="I83" s="31" t="str">
        <f t="shared" si="175"/>
        <v>-</v>
      </c>
      <c r="J83" s="43" t="str">
        <f t="shared" si="158"/>
        <v>-</v>
      </c>
      <c r="K83" s="43" t="str">
        <f t="shared" si="159"/>
        <v>-</v>
      </c>
      <c r="L83" s="43" t="str">
        <f>IF(L76="","-",L76)</f>
        <v>-</v>
      </c>
      <c r="M83" s="43" t="str">
        <f>IF(L76="",IF(M76="","-",M76),L76)</f>
        <v>-</v>
      </c>
      <c r="N83" s="43" t="str">
        <f>IF(L76="",IF(N76="","-",N76),L76)</f>
        <v>-</v>
      </c>
      <c r="O83" s="43" t="str">
        <f>IF(O76="","-",O76)</f>
        <v>-</v>
      </c>
      <c r="P83" s="43" t="str">
        <f>IF(O76="",IF(P76="","-",P76),O76)</f>
        <v>-</v>
      </c>
      <c r="Q83" s="43" t="str">
        <f>IF(O76="",IF(Q76="","-",Q76),O76)</f>
        <v>-</v>
      </c>
      <c r="R83" s="28">
        <f t="shared" si="176"/>
        <v>1</v>
      </c>
      <c r="S83" s="28">
        <f t="shared" si="177"/>
        <v>1</v>
      </c>
      <c r="T83" s="28" t="str">
        <f t="shared" si="178"/>
        <v>-</v>
      </c>
      <c r="U83" s="28" t="str">
        <f t="shared" si="160"/>
        <v>-</v>
      </c>
      <c r="V83" s="28" t="str">
        <f t="shared" si="161"/>
        <v>-</v>
      </c>
      <c r="W83" s="28" t="str">
        <f t="shared" si="162"/>
        <v>-</v>
      </c>
      <c r="X83" s="28" t="str">
        <f t="shared" si="163"/>
        <v>-</v>
      </c>
      <c r="Y83" s="28" t="str">
        <f t="shared" si="179"/>
        <v>-</v>
      </c>
      <c r="Z83" s="29" t="str">
        <f t="shared" si="164"/>
        <v>-</v>
      </c>
      <c r="AA83" s="29" t="str">
        <f t="shared" si="165"/>
        <v>-</v>
      </c>
      <c r="AB83" s="29" t="str">
        <f t="shared" si="166"/>
        <v>-</v>
      </c>
      <c r="AC83" s="29" t="str">
        <f t="shared" si="167"/>
        <v>-</v>
      </c>
      <c r="AD83" s="29" t="str">
        <f t="shared" si="168"/>
        <v>-</v>
      </c>
      <c r="AE83" s="40" t="str">
        <f t="shared" si="180"/>
        <v>-</v>
      </c>
      <c r="AF83" s="29" t="str">
        <f t="shared" si="169"/>
        <v>-</v>
      </c>
      <c r="AG83" s="29" t="str">
        <f t="shared" si="170"/>
        <v>-</v>
      </c>
      <c r="AH83" s="29" t="str">
        <f t="shared" si="171"/>
        <v>-</v>
      </c>
      <c r="AI83" s="29" t="str">
        <f t="shared" si="172"/>
        <v>-</v>
      </c>
      <c r="AJ83" s="29" t="str">
        <f t="shared" si="173"/>
        <v>-</v>
      </c>
      <c r="AK83" s="40" t="str">
        <f t="shared" si="181"/>
        <v>-</v>
      </c>
    </row>
    <row r="84" spans="6:37" x14ac:dyDescent="0.25">
      <c r="F84" s="83"/>
      <c r="G84" s="30">
        <v>8</v>
      </c>
      <c r="H84" s="16" t="str">
        <f t="shared" si="174"/>
        <v/>
      </c>
      <c r="I84" s="31" t="str">
        <f t="shared" si="175"/>
        <v>-</v>
      </c>
      <c r="J84" s="43" t="str">
        <f t="shared" si="158"/>
        <v>-</v>
      </c>
      <c r="K84" s="43" t="str">
        <f t="shared" si="159"/>
        <v>-</v>
      </c>
      <c r="L84" s="43" t="str">
        <f>IF(L76="","-",L76)</f>
        <v>-</v>
      </c>
      <c r="M84" s="43" t="str">
        <f>IF(L76="",IF(M76="","-",M76),L76)</f>
        <v>-</v>
      </c>
      <c r="N84" s="43" t="str">
        <f>IF(L76="",IF(N76="","-",N76),L76)</f>
        <v>-</v>
      </c>
      <c r="O84" s="43" t="str">
        <f>IF(O76="","-",O76)</f>
        <v>-</v>
      </c>
      <c r="P84" s="43" t="str">
        <f>IF(O76="",IF(P76="","-",P76),O76)</f>
        <v>-</v>
      </c>
      <c r="Q84" s="43" t="str">
        <f>IF(O76="",IF(Q76="","-",Q76),O76)</f>
        <v>-</v>
      </c>
      <c r="R84" s="28">
        <f t="shared" si="176"/>
        <v>1</v>
      </c>
      <c r="S84" s="28">
        <f t="shared" si="177"/>
        <v>1</v>
      </c>
      <c r="T84" s="28" t="str">
        <f t="shared" si="178"/>
        <v>-</v>
      </c>
      <c r="U84" s="28" t="str">
        <f t="shared" si="160"/>
        <v>-</v>
      </c>
      <c r="V84" s="28" t="str">
        <f t="shared" si="161"/>
        <v>-</v>
      </c>
      <c r="W84" s="28" t="str">
        <f t="shared" si="162"/>
        <v>-</v>
      </c>
      <c r="X84" s="28" t="str">
        <f t="shared" si="163"/>
        <v>-</v>
      </c>
      <c r="Y84" s="28" t="str">
        <f t="shared" si="179"/>
        <v>-</v>
      </c>
      <c r="Z84" s="29" t="str">
        <f t="shared" si="164"/>
        <v>-</v>
      </c>
      <c r="AA84" s="29" t="str">
        <f t="shared" si="165"/>
        <v>-</v>
      </c>
      <c r="AB84" s="29" t="str">
        <f t="shared" si="166"/>
        <v>-</v>
      </c>
      <c r="AC84" s="29" t="str">
        <f t="shared" si="167"/>
        <v>-</v>
      </c>
      <c r="AD84" s="29" t="str">
        <f t="shared" si="168"/>
        <v>-</v>
      </c>
      <c r="AE84" s="40" t="str">
        <f t="shared" si="180"/>
        <v>-</v>
      </c>
      <c r="AF84" s="29" t="str">
        <f t="shared" si="169"/>
        <v>-</v>
      </c>
      <c r="AG84" s="29" t="str">
        <f t="shared" si="170"/>
        <v>-</v>
      </c>
      <c r="AH84" s="29" t="str">
        <f t="shared" si="171"/>
        <v>-</v>
      </c>
      <c r="AI84" s="29" t="str">
        <f t="shared" si="172"/>
        <v>-</v>
      </c>
      <c r="AJ84" s="29" t="str">
        <f t="shared" si="173"/>
        <v>-</v>
      </c>
      <c r="AK84" s="40" t="str">
        <f t="shared" si="181"/>
        <v>-</v>
      </c>
    </row>
    <row r="85" spans="6:37" x14ac:dyDescent="0.25">
      <c r="F85" s="83"/>
      <c r="G85" s="30">
        <v>9</v>
      </c>
      <c r="H85" s="16" t="str">
        <f t="shared" si="174"/>
        <v/>
      </c>
      <c r="I85" s="31" t="str">
        <f t="shared" si="175"/>
        <v>-</v>
      </c>
      <c r="J85" s="43" t="str">
        <f t="shared" si="158"/>
        <v>-</v>
      </c>
      <c r="K85" s="43" t="str">
        <f t="shared" si="159"/>
        <v>-</v>
      </c>
      <c r="L85" s="43" t="str">
        <f>IF(L76="","-",L76)</f>
        <v>-</v>
      </c>
      <c r="M85" s="43" t="str">
        <f>IF(L76="",IF(M76="","-",M76),L76)</f>
        <v>-</v>
      </c>
      <c r="N85" s="43" t="str">
        <f>IF(L76="",IF(N76="","-",N76),L76)</f>
        <v>-</v>
      </c>
      <c r="O85" s="43" t="str">
        <f>IF(O76="","-",O76)</f>
        <v>-</v>
      </c>
      <c r="P85" s="43" t="str">
        <f>IF(O76="",IF(P76="","-",P76),O76)</f>
        <v>-</v>
      </c>
      <c r="Q85" s="43" t="str">
        <f>IF(O76="",IF(Q76="","-",Q76),O76)</f>
        <v>-</v>
      </c>
      <c r="R85" s="28">
        <f t="shared" si="176"/>
        <v>1</v>
      </c>
      <c r="S85" s="28">
        <f t="shared" si="177"/>
        <v>1</v>
      </c>
      <c r="T85" s="28" t="str">
        <f t="shared" si="178"/>
        <v>-</v>
      </c>
      <c r="U85" s="28" t="str">
        <f t="shared" si="160"/>
        <v>-</v>
      </c>
      <c r="V85" s="28" t="str">
        <f t="shared" si="161"/>
        <v>-</v>
      </c>
      <c r="W85" s="28" t="str">
        <f t="shared" si="162"/>
        <v>-</v>
      </c>
      <c r="X85" s="28" t="str">
        <f t="shared" si="163"/>
        <v>-</v>
      </c>
      <c r="Y85" s="28" t="str">
        <f t="shared" si="179"/>
        <v>-</v>
      </c>
      <c r="Z85" s="29" t="str">
        <f t="shared" si="164"/>
        <v>-</v>
      </c>
      <c r="AA85" s="29" t="str">
        <f t="shared" si="165"/>
        <v>-</v>
      </c>
      <c r="AB85" s="29" t="str">
        <f t="shared" si="166"/>
        <v>-</v>
      </c>
      <c r="AC85" s="29" t="str">
        <f t="shared" si="167"/>
        <v>-</v>
      </c>
      <c r="AD85" s="29" t="str">
        <f t="shared" si="168"/>
        <v>-</v>
      </c>
      <c r="AE85" s="40" t="str">
        <f t="shared" si="180"/>
        <v>-</v>
      </c>
      <c r="AF85" s="29" t="str">
        <f t="shared" si="169"/>
        <v>-</v>
      </c>
      <c r="AG85" s="29" t="str">
        <f t="shared" si="170"/>
        <v>-</v>
      </c>
      <c r="AH85" s="29" t="str">
        <f t="shared" si="171"/>
        <v>-</v>
      </c>
      <c r="AI85" s="29" t="str">
        <f t="shared" si="172"/>
        <v>-</v>
      </c>
      <c r="AJ85" s="29" t="str">
        <f t="shared" si="173"/>
        <v>-</v>
      </c>
      <c r="AK85" s="40" t="str">
        <f t="shared" si="181"/>
        <v>-</v>
      </c>
    </row>
    <row r="86" spans="6:37" ht="15.75" thickBot="1" x14ac:dyDescent="0.3">
      <c r="F86" s="83"/>
      <c r="G86" s="34">
        <v>10</v>
      </c>
      <c r="H86" s="35" t="str">
        <f t="shared" si="174"/>
        <v/>
      </c>
      <c r="I86" s="36" t="str">
        <f t="shared" si="175"/>
        <v>-</v>
      </c>
      <c r="J86" s="44" t="str">
        <f t="shared" si="158"/>
        <v>-</v>
      </c>
      <c r="K86" s="44" t="str">
        <f t="shared" si="159"/>
        <v>-</v>
      </c>
      <c r="L86" s="44" t="str">
        <f>IF(L76="","-",L76)</f>
        <v>-</v>
      </c>
      <c r="M86" s="44" t="str">
        <f>IF(L76="",IF(M76="","-",M76),L76)</f>
        <v>-</v>
      </c>
      <c r="N86" s="44" t="str">
        <f>IF(L76="",IF(N76="","-",N76),L76)</f>
        <v>-</v>
      </c>
      <c r="O86" s="44" t="str">
        <f>IF(O76="","-",O76)</f>
        <v>-</v>
      </c>
      <c r="P86" s="44" t="str">
        <f>IF(O76="",IF(P76="","-",P76),O76)</f>
        <v>-</v>
      </c>
      <c r="Q86" s="44" t="str">
        <f>IF(O76="",IF(Q76="","-",Q76),O76)</f>
        <v>-</v>
      </c>
      <c r="R86" s="28">
        <f t="shared" si="176"/>
        <v>1</v>
      </c>
      <c r="S86" s="28">
        <f t="shared" si="177"/>
        <v>1</v>
      </c>
      <c r="T86" s="28" t="str">
        <f t="shared" si="178"/>
        <v>-</v>
      </c>
      <c r="U86" s="28" t="str">
        <f t="shared" si="160"/>
        <v>-</v>
      </c>
      <c r="V86" s="28" t="str">
        <f t="shared" si="161"/>
        <v>-</v>
      </c>
      <c r="W86" s="28" t="str">
        <f t="shared" si="162"/>
        <v>-</v>
      </c>
      <c r="X86" s="28" t="str">
        <f t="shared" si="163"/>
        <v>-</v>
      </c>
      <c r="Y86" s="28" t="str">
        <f t="shared" si="179"/>
        <v>-</v>
      </c>
      <c r="Z86" s="29" t="str">
        <f t="shared" si="164"/>
        <v>-</v>
      </c>
      <c r="AA86" s="29" t="str">
        <f t="shared" si="165"/>
        <v>-</v>
      </c>
      <c r="AB86" s="29" t="str">
        <f t="shared" si="166"/>
        <v>-</v>
      </c>
      <c r="AC86" s="29" t="str">
        <f t="shared" si="167"/>
        <v>-</v>
      </c>
      <c r="AD86" s="29" t="str">
        <f t="shared" si="168"/>
        <v>-</v>
      </c>
      <c r="AE86" s="40" t="str">
        <f t="shared" si="180"/>
        <v>-</v>
      </c>
      <c r="AF86" s="29" t="str">
        <f t="shared" si="169"/>
        <v>-</v>
      </c>
      <c r="AG86" s="29" t="str">
        <f t="shared" si="170"/>
        <v>-</v>
      </c>
      <c r="AH86" s="29" t="str">
        <f t="shared" si="171"/>
        <v>-</v>
      </c>
      <c r="AI86" s="29" t="str">
        <f t="shared" si="172"/>
        <v>-</v>
      </c>
      <c r="AJ86" s="29" t="str">
        <f t="shared" si="173"/>
        <v>-</v>
      </c>
      <c r="AK86" s="40" t="str">
        <f t="shared" si="181"/>
        <v>-</v>
      </c>
    </row>
    <row r="87" spans="6:37" ht="15.75" thickTop="1" x14ac:dyDescent="0.25">
      <c r="F87" s="83"/>
      <c r="G87" s="65" t="s">
        <v>41</v>
      </c>
      <c r="H87" s="66"/>
      <c r="I87" s="37" t="s">
        <v>4</v>
      </c>
      <c r="J87" s="38">
        <f>SUM(J77:J86)</f>
        <v>0</v>
      </c>
      <c r="K87" s="38">
        <f>SUM(K77:K86)</f>
        <v>0</v>
      </c>
      <c r="L87" s="38" t="s">
        <v>4</v>
      </c>
      <c r="M87" s="38" t="s">
        <v>4</v>
      </c>
      <c r="N87" s="38" t="s">
        <v>4</v>
      </c>
      <c r="O87" s="38" t="s">
        <v>4</v>
      </c>
      <c r="P87" s="38" t="s">
        <v>4</v>
      </c>
      <c r="Q87" s="38" t="s">
        <v>4</v>
      </c>
      <c r="R87" s="37" t="s">
        <v>4</v>
      </c>
      <c r="S87" s="37" t="s">
        <v>4</v>
      </c>
      <c r="T87" s="38">
        <f>SUM(T77:T86)</f>
        <v>0</v>
      </c>
      <c r="U87" s="38">
        <f t="shared" ref="U87" si="182">SUM(U77:U86)</f>
        <v>0</v>
      </c>
      <c r="V87" s="38">
        <f t="shared" ref="V87" si="183">SUM(V77:V86)</f>
        <v>0</v>
      </c>
      <c r="W87" s="38">
        <f t="shared" ref="W87" si="184">SUM(W77:W86)</f>
        <v>0</v>
      </c>
      <c r="X87" s="38">
        <f t="shared" ref="X87" si="185">SUM(X77:X86)</f>
        <v>0</v>
      </c>
      <c r="Y87" s="38">
        <f t="shared" ref="Y87" si="186">SUM(Y77:Y86)</f>
        <v>0</v>
      </c>
      <c r="Z87" s="46">
        <f t="shared" ref="Z87" si="187">SUM(Z77:Z86)</f>
        <v>0</v>
      </c>
      <c r="AA87" s="46">
        <f t="shared" ref="AA87" si="188">SUM(AA77:AA86)</f>
        <v>0</v>
      </c>
      <c r="AB87" s="46">
        <f t="shared" ref="AB87" si="189">SUM(AB77:AB86)</f>
        <v>0</v>
      </c>
      <c r="AC87" s="46">
        <f t="shared" ref="AC87" si="190">SUM(AC77:AC86)</f>
        <v>0</v>
      </c>
      <c r="AD87" s="46">
        <f t="shared" ref="AD87" si="191">SUM(AD77:AD86)</f>
        <v>0</v>
      </c>
      <c r="AE87" s="46">
        <f t="shared" ref="AE87" si="192">SUM(AE77:AE86)</f>
        <v>0</v>
      </c>
      <c r="AF87" s="46">
        <f>SUM(AF77:AF86)</f>
        <v>0</v>
      </c>
      <c r="AG87" s="46">
        <f t="shared" ref="AG87" si="193">SUM(AG77:AG86)</f>
        <v>0</v>
      </c>
      <c r="AH87" s="46">
        <f t="shared" ref="AH87" si="194">SUM(AH77:AH86)</f>
        <v>0</v>
      </c>
      <c r="AI87" s="46">
        <f t="shared" ref="AI87" si="195">SUM(AI77:AI86)</f>
        <v>0</v>
      </c>
      <c r="AJ87" s="46">
        <f t="shared" ref="AJ87" si="196">SUM(AJ77:AJ86)</f>
        <v>0</v>
      </c>
      <c r="AK87" s="46">
        <f t="shared" ref="AK87" si="197">SUM(AK77:AK86)</f>
        <v>0</v>
      </c>
    </row>
    <row r="89" spans="6:37" x14ac:dyDescent="0.25">
      <c r="F89" s="83" t="str">
        <f>F10 &amp; ":" &amp; CHAR(10) &amp; G$10</f>
        <v xml:space="preserve">Alternative 5:
</v>
      </c>
      <c r="G89" s="69" t="s">
        <v>29</v>
      </c>
      <c r="H89" s="62" t="s">
        <v>18</v>
      </c>
      <c r="I89" s="62" t="s">
        <v>19</v>
      </c>
      <c r="J89" s="63" t="s">
        <v>53</v>
      </c>
      <c r="K89" s="63"/>
      <c r="L89" s="63" t="s">
        <v>34</v>
      </c>
      <c r="M89" s="63"/>
      <c r="N89" s="63"/>
      <c r="O89" s="63" t="s">
        <v>35</v>
      </c>
      <c r="P89" s="63"/>
      <c r="Q89" s="63"/>
      <c r="R89" s="62" t="s">
        <v>37</v>
      </c>
      <c r="S89" s="62"/>
      <c r="T89" s="62" t="s">
        <v>38</v>
      </c>
      <c r="U89" s="62"/>
      <c r="V89" s="62"/>
      <c r="W89" s="62"/>
      <c r="X89" s="62"/>
      <c r="Y89" s="62"/>
      <c r="Z89" s="62" t="str">
        <f>"Crash Costs by Year (" &amp; $C$14 &amp; " - " &amp; $C$15 &amp; ")"</f>
        <v>Crash Costs by Year ( - )</v>
      </c>
      <c r="AA89" s="62"/>
      <c r="AB89" s="62"/>
      <c r="AC89" s="62"/>
      <c r="AD89" s="62"/>
      <c r="AE89" s="62"/>
      <c r="AF89" s="62" t="str">
        <f>"Crash Costs in " &amp; $C$14 &amp; " Dollars"</f>
        <v>Crash Costs in  Dollars</v>
      </c>
      <c r="AG89" s="62"/>
      <c r="AH89" s="62"/>
      <c r="AI89" s="62"/>
      <c r="AJ89" s="62"/>
      <c r="AK89" s="62"/>
    </row>
    <row r="90" spans="6:37" x14ac:dyDescent="0.25">
      <c r="F90" s="83"/>
      <c r="G90" s="69"/>
      <c r="H90" s="62"/>
      <c r="I90" s="62"/>
      <c r="J90" s="67" t="s">
        <v>30</v>
      </c>
      <c r="K90" s="68"/>
      <c r="L90" s="23" t="s">
        <v>36</v>
      </c>
      <c r="M90" s="23" t="s">
        <v>31</v>
      </c>
      <c r="N90" s="23" t="s">
        <v>3</v>
      </c>
      <c r="O90" s="23" t="s">
        <v>36</v>
      </c>
      <c r="P90" s="23" t="s">
        <v>31</v>
      </c>
      <c r="Q90" s="23" t="s">
        <v>3</v>
      </c>
      <c r="R90" s="62"/>
      <c r="S90" s="62"/>
      <c r="T90" s="62"/>
      <c r="U90" s="62"/>
      <c r="V90" s="62"/>
      <c r="W90" s="62"/>
      <c r="X90" s="62"/>
      <c r="Y90" s="62"/>
      <c r="Z90" s="62"/>
      <c r="AA90" s="62"/>
      <c r="AB90" s="62"/>
      <c r="AC90" s="62"/>
      <c r="AD90" s="62"/>
      <c r="AE90" s="62"/>
      <c r="AF90" s="62"/>
      <c r="AG90" s="62"/>
      <c r="AH90" s="62"/>
      <c r="AI90" s="62"/>
      <c r="AJ90" s="62"/>
      <c r="AK90" s="62"/>
    </row>
    <row r="91" spans="6:37" ht="15.75" thickBot="1" x14ac:dyDescent="0.3">
      <c r="F91" s="83"/>
      <c r="G91" s="70"/>
      <c r="H91" s="71"/>
      <c r="I91" s="71"/>
      <c r="J91" s="25" t="s">
        <v>31</v>
      </c>
      <c r="K91" s="25" t="s">
        <v>3</v>
      </c>
      <c r="L91" s="45"/>
      <c r="M91" s="45"/>
      <c r="N91" s="45"/>
      <c r="O91" s="45"/>
      <c r="P91" s="45"/>
      <c r="Q91" s="45"/>
      <c r="R91" s="25" t="s">
        <v>31</v>
      </c>
      <c r="S91" s="25" t="s">
        <v>3</v>
      </c>
      <c r="T91" s="25" t="s">
        <v>31</v>
      </c>
      <c r="U91" s="25" t="s">
        <v>33</v>
      </c>
      <c r="V91" s="25" t="s">
        <v>25</v>
      </c>
      <c r="W91" s="25" t="s">
        <v>26</v>
      </c>
      <c r="X91" s="25" t="s">
        <v>27</v>
      </c>
      <c r="Y91" s="25" t="s">
        <v>3</v>
      </c>
      <c r="Z91" s="25" t="s">
        <v>33</v>
      </c>
      <c r="AA91" s="25" t="s">
        <v>25</v>
      </c>
      <c r="AB91" s="25" t="s">
        <v>26</v>
      </c>
      <c r="AC91" s="25" t="s">
        <v>27</v>
      </c>
      <c r="AD91" s="25" t="s">
        <v>3</v>
      </c>
      <c r="AE91" s="25" t="s">
        <v>32</v>
      </c>
      <c r="AF91" s="25" t="s">
        <v>33</v>
      </c>
      <c r="AG91" s="25" t="s">
        <v>25</v>
      </c>
      <c r="AH91" s="25" t="s">
        <v>26</v>
      </c>
      <c r="AI91" s="25" t="s">
        <v>27</v>
      </c>
      <c r="AJ91" s="25" t="s">
        <v>3</v>
      </c>
      <c r="AK91" s="25" t="s">
        <v>32</v>
      </c>
    </row>
    <row r="92" spans="6:37" x14ac:dyDescent="0.25">
      <c r="F92" s="83"/>
      <c r="G92" s="26">
        <v>1</v>
      </c>
      <c r="H92" s="27" t="str">
        <f>IF($C$14="","",$C$14)</f>
        <v/>
      </c>
      <c r="I92" s="27" t="str">
        <f>IF(OR($D$14="",$D$15=""),"-",$D$14)</f>
        <v>-</v>
      </c>
      <c r="J92" s="28" t="str">
        <f t="shared" ref="J92:J101" si="198">IF($I92="-","-",
IF($D$29=0,0,($D$29/$D$20)*$I92))</f>
        <v>-</v>
      </c>
      <c r="K92" s="28" t="str">
        <f t="shared" ref="K92:K101" si="199">IF($I92="-","-",
IF($D$28=0,0,($D$28/$D$20)*$I92))</f>
        <v>-</v>
      </c>
      <c r="L92" s="28" t="str">
        <f>IF(L91="","-",L91)</f>
        <v>-</v>
      </c>
      <c r="M92" s="28" t="str">
        <f>IF(L91="",IF(M91="","-",M91),L91)</f>
        <v>-</v>
      </c>
      <c r="N92" s="28" t="str">
        <f>IF(L91="",IF(N91="","-",N91),L91)</f>
        <v>-</v>
      </c>
      <c r="O92" s="28" t="str">
        <f>IF(O91="","-",O91)</f>
        <v>-</v>
      </c>
      <c r="P92" s="28" t="str">
        <f>IF(O91="",IF(P91="","-",P91),O91)</f>
        <v>-</v>
      </c>
      <c r="Q92" s="28" t="str">
        <f>IF(O91="",IF(Q91="","-",Q91),O91)</f>
        <v>-</v>
      </c>
      <c r="R92" s="28">
        <f xml:space="preserve">
IF(AND(M92="-",P92="-"),1,
IF(AND(M92&lt;1,P92&lt;1),(MIN(M92,P92)*MAX(M92,P92))^MIN(M92,P92),MIN(M92,P92)))</f>
        <v>1</v>
      </c>
      <c r="S92" s="28">
        <f xml:space="preserve">
IF(AND(N92="-",Q92="-"),1,
IF(AND(N92&lt;1,Q92&lt;1),(MIN(N92,Q92)*MAX(N92,Q92))^MIN(N92,Q92),MIN(N92,Q92)))</f>
        <v>1</v>
      </c>
      <c r="T92" s="28" t="str">
        <f>IF(J92&lt;&gt;"-",J92*R92,"-")</f>
        <v>-</v>
      </c>
      <c r="U92" s="28" t="str">
        <f t="shared" ref="U92:U101" si="200">IF($I92="-","-",$T92*$D$39)</f>
        <v>-</v>
      </c>
      <c r="V92" s="28" t="str">
        <f t="shared" ref="V92:V101" si="201">IF($I92="-","-",$T92*$D$40)</f>
        <v>-</v>
      </c>
      <c r="W92" s="28" t="str">
        <f t="shared" ref="W92:W101" si="202">IF($I92="-","-",$T92*$D$41)</f>
        <v>-</v>
      </c>
      <c r="X92" s="28" t="str">
        <f t="shared" ref="X92:X101" si="203">IF($I92="-","-",$T92*$D$42)</f>
        <v>-</v>
      </c>
      <c r="Y92" s="28" t="str">
        <f>IF($I92="-","-",K92*S92)</f>
        <v>-</v>
      </c>
      <c r="Z92" s="29" t="str">
        <f t="shared" ref="Z92:Z101" si="204">IF(H92="","-",($C$39*((1+$C$35)^($H92-$C$34)))*U92)</f>
        <v>-</v>
      </c>
      <c r="AA92" s="29" t="str">
        <f t="shared" ref="AA92:AA101" si="205">IF(H92="","-",($C$40*((1+$C$35)^($H92-$C$34)))*V92)</f>
        <v>-</v>
      </c>
      <c r="AB92" s="29" t="str">
        <f t="shared" ref="AB92:AB101" si="206">IF(H92="","-",($C$41*((1+$C$35)^($H92-$C$34)))*W92)</f>
        <v>-</v>
      </c>
      <c r="AC92" s="29" t="str">
        <f t="shared" ref="AC92:AC101" si="207">IF(H92="","-",($C$42*((1+$C$35)^($H92-$C$34)))*X92)</f>
        <v>-</v>
      </c>
      <c r="AD92" s="29" t="str">
        <f t="shared" ref="AD92:AD101" si="208">IF(H92="","-",($C$43*((1+$C$35)^($H92-$C$34)))*Y92)</f>
        <v>-</v>
      </c>
      <c r="AE92" s="40" t="str">
        <f>IF(H92="","-",SUM(Z92:AD92))</f>
        <v>-</v>
      </c>
      <c r="AF92" s="29" t="str">
        <f t="shared" ref="AF92:AF101" si="209">IF(H92="","-",Z92*(1/((1+$C$36)^($H92-$C$14))))</f>
        <v>-</v>
      </c>
      <c r="AG92" s="29" t="str">
        <f t="shared" ref="AG92:AG101" si="210">IF(H92="","-",AA92*(1/((1+$C$36)^($H92-$C$14))))</f>
        <v>-</v>
      </c>
      <c r="AH92" s="29" t="str">
        <f t="shared" ref="AH92:AH101" si="211">IF(H92="","-",AB92*(1/((1+$C$36)^($H92-$C$14))))</f>
        <v>-</v>
      </c>
      <c r="AI92" s="29" t="str">
        <f t="shared" ref="AI92:AI101" si="212">IF(H92="","-",AC92*(1/((1+$C$36)^($H92-$C$14))))</f>
        <v>-</v>
      </c>
      <c r="AJ92" s="29" t="str">
        <f t="shared" ref="AJ92:AJ101" si="213">IF(H92="","-",AD92*(1/((1+$C$36)^($H92-$C$14))))</f>
        <v>-</v>
      </c>
      <c r="AK92" s="40" t="str">
        <f>IF(H92="","-",SUM(AF92:AJ92))</f>
        <v>-</v>
      </c>
    </row>
    <row r="93" spans="6:37" x14ac:dyDescent="0.25">
      <c r="F93" s="83"/>
      <c r="G93" s="30">
        <v>2</v>
      </c>
      <c r="H93" s="16" t="str">
        <f t="shared" ref="H93:H101" si="214">IF(H92="","",H92+1)</f>
        <v/>
      </c>
      <c r="I93" s="31" t="str">
        <f t="shared" ref="I93:I101" si="215">IF(OR($D$14="",$D$15=""),"-",IFERROR(ROUND((($D$15-$D$14)/($C$15-$C$14))+I92,1),"-"))</f>
        <v>-</v>
      </c>
      <c r="J93" s="43" t="str">
        <f t="shared" si="198"/>
        <v>-</v>
      </c>
      <c r="K93" s="43" t="str">
        <f t="shared" si="199"/>
        <v>-</v>
      </c>
      <c r="L93" s="43" t="str">
        <f>IF(L91="","-",L91)</f>
        <v>-</v>
      </c>
      <c r="M93" s="43" t="str">
        <f>IF(L91="",IF(M91="","-",M91),L91)</f>
        <v>-</v>
      </c>
      <c r="N93" s="43" t="str">
        <f>IF(L91="",IF(N91="","-",N91),L91)</f>
        <v>-</v>
      </c>
      <c r="O93" s="43" t="str">
        <f>IF(O91="","-",O91)</f>
        <v>-</v>
      </c>
      <c r="P93" s="43" t="str">
        <f>IF(O91="",IF(P91="","-",P91),O91)</f>
        <v>-</v>
      </c>
      <c r="Q93" s="43" t="str">
        <f>IF(O91="",IF(Q91="","-",Q91),O91)</f>
        <v>-</v>
      </c>
      <c r="R93" s="28">
        <f t="shared" ref="R93:R101" si="216" xml:space="preserve">
IF(AND(M93="-",P93="-"),1,
IF(AND(M93&lt;1,P93&lt;1),(MIN(M93,P93)*MAX(M93,P93))^MIN(M93,P93),MIN(M93,P93)))</f>
        <v>1</v>
      </c>
      <c r="S93" s="28">
        <f t="shared" ref="S93:S101" si="217" xml:space="preserve">
IF(AND(N93="-",Q93="-"),1,
IF(AND(N93&lt;1,Q93&lt;1),(MIN(N93,Q93)*MAX(N93,Q93))^MIN(N93,Q93),MIN(N93,Q93)))</f>
        <v>1</v>
      </c>
      <c r="T93" s="28" t="str">
        <f t="shared" ref="T93:T101" si="218">IF(J93&lt;&gt;"-",J93*R93,"-")</f>
        <v>-</v>
      </c>
      <c r="U93" s="28" t="str">
        <f t="shared" si="200"/>
        <v>-</v>
      </c>
      <c r="V93" s="28" t="str">
        <f t="shared" si="201"/>
        <v>-</v>
      </c>
      <c r="W93" s="28" t="str">
        <f t="shared" si="202"/>
        <v>-</v>
      </c>
      <c r="X93" s="28" t="str">
        <f t="shared" si="203"/>
        <v>-</v>
      </c>
      <c r="Y93" s="28" t="str">
        <f t="shared" ref="Y93:Y101" si="219">IF($I93="-","-",K93*S93)</f>
        <v>-</v>
      </c>
      <c r="Z93" s="29" t="str">
        <f t="shared" si="204"/>
        <v>-</v>
      </c>
      <c r="AA93" s="29" t="str">
        <f t="shared" si="205"/>
        <v>-</v>
      </c>
      <c r="AB93" s="29" t="str">
        <f t="shared" si="206"/>
        <v>-</v>
      </c>
      <c r="AC93" s="29" t="str">
        <f t="shared" si="207"/>
        <v>-</v>
      </c>
      <c r="AD93" s="29" t="str">
        <f t="shared" si="208"/>
        <v>-</v>
      </c>
      <c r="AE93" s="40" t="str">
        <f t="shared" ref="AE93:AE101" si="220">IF(H93="","-",SUM(Z93:AD93))</f>
        <v>-</v>
      </c>
      <c r="AF93" s="29" t="str">
        <f t="shared" si="209"/>
        <v>-</v>
      </c>
      <c r="AG93" s="29" t="str">
        <f t="shared" si="210"/>
        <v>-</v>
      </c>
      <c r="AH93" s="29" t="str">
        <f t="shared" si="211"/>
        <v>-</v>
      </c>
      <c r="AI93" s="29" t="str">
        <f t="shared" si="212"/>
        <v>-</v>
      </c>
      <c r="AJ93" s="29" t="str">
        <f t="shared" si="213"/>
        <v>-</v>
      </c>
      <c r="AK93" s="40" t="str">
        <f t="shared" ref="AK93:AK101" si="221">IF(H93="","-",SUM(AF93:AJ93))</f>
        <v>-</v>
      </c>
    </row>
    <row r="94" spans="6:37" x14ac:dyDescent="0.25">
      <c r="F94" s="83"/>
      <c r="G94" s="30">
        <v>3</v>
      </c>
      <c r="H94" s="16" t="str">
        <f t="shared" si="214"/>
        <v/>
      </c>
      <c r="I94" s="31" t="str">
        <f t="shared" si="215"/>
        <v>-</v>
      </c>
      <c r="J94" s="43" t="str">
        <f t="shared" si="198"/>
        <v>-</v>
      </c>
      <c r="K94" s="43" t="str">
        <f t="shared" si="199"/>
        <v>-</v>
      </c>
      <c r="L94" s="43" t="str">
        <f>IF(L91="","-",L91)</f>
        <v>-</v>
      </c>
      <c r="M94" s="43" t="str">
        <f>IF(L91="",IF(M91="","-",M91),L91)</f>
        <v>-</v>
      </c>
      <c r="N94" s="43" t="str">
        <f>IF(L91="",IF(N91="","-",N91),L91)</f>
        <v>-</v>
      </c>
      <c r="O94" s="43" t="str">
        <f>IF(O91="","-",O91)</f>
        <v>-</v>
      </c>
      <c r="P94" s="43" t="str">
        <f>IF(O91="",IF(P91="","-",P91),O91)</f>
        <v>-</v>
      </c>
      <c r="Q94" s="43" t="str">
        <f>IF(O91="",IF(Q91="","-",Q91),O91)</f>
        <v>-</v>
      </c>
      <c r="R94" s="28">
        <f t="shared" si="216"/>
        <v>1</v>
      </c>
      <c r="S94" s="28">
        <f t="shared" si="217"/>
        <v>1</v>
      </c>
      <c r="T94" s="28" t="str">
        <f t="shared" si="218"/>
        <v>-</v>
      </c>
      <c r="U94" s="28" t="str">
        <f t="shared" si="200"/>
        <v>-</v>
      </c>
      <c r="V94" s="28" t="str">
        <f t="shared" si="201"/>
        <v>-</v>
      </c>
      <c r="W94" s="28" t="str">
        <f t="shared" si="202"/>
        <v>-</v>
      </c>
      <c r="X94" s="28" t="str">
        <f t="shared" si="203"/>
        <v>-</v>
      </c>
      <c r="Y94" s="28" t="str">
        <f t="shared" si="219"/>
        <v>-</v>
      </c>
      <c r="Z94" s="29" t="str">
        <f t="shared" si="204"/>
        <v>-</v>
      </c>
      <c r="AA94" s="29" t="str">
        <f t="shared" si="205"/>
        <v>-</v>
      </c>
      <c r="AB94" s="29" t="str">
        <f t="shared" si="206"/>
        <v>-</v>
      </c>
      <c r="AC94" s="29" t="str">
        <f t="shared" si="207"/>
        <v>-</v>
      </c>
      <c r="AD94" s="29" t="str">
        <f t="shared" si="208"/>
        <v>-</v>
      </c>
      <c r="AE94" s="40" t="str">
        <f t="shared" si="220"/>
        <v>-</v>
      </c>
      <c r="AF94" s="29" t="str">
        <f t="shared" si="209"/>
        <v>-</v>
      </c>
      <c r="AG94" s="29" t="str">
        <f t="shared" si="210"/>
        <v>-</v>
      </c>
      <c r="AH94" s="29" t="str">
        <f t="shared" si="211"/>
        <v>-</v>
      </c>
      <c r="AI94" s="29" t="str">
        <f t="shared" si="212"/>
        <v>-</v>
      </c>
      <c r="AJ94" s="29" t="str">
        <f t="shared" si="213"/>
        <v>-</v>
      </c>
      <c r="AK94" s="40" t="str">
        <f t="shared" si="221"/>
        <v>-</v>
      </c>
    </row>
    <row r="95" spans="6:37" x14ac:dyDescent="0.25">
      <c r="F95" s="83"/>
      <c r="G95" s="30">
        <v>4</v>
      </c>
      <c r="H95" s="16" t="str">
        <f t="shared" si="214"/>
        <v/>
      </c>
      <c r="I95" s="31" t="str">
        <f t="shared" si="215"/>
        <v>-</v>
      </c>
      <c r="J95" s="43" t="str">
        <f t="shared" si="198"/>
        <v>-</v>
      </c>
      <c r="K95" s="43" t="str">
        <f t="shared" si="199"/>
        <v>-</v>
      </c>
      <c r="L95" s="43" t="str">
        <f>IF(L91="","-",L91)</f>
        <v>-</v>
      </c>
      <c r="M95" s="43" t="str">
        <f>IF(L91="",IF(M91="","-",M91),L91)</f>
        <v>-</v>
      </c>
      <c r="N95" s="43" t="str">
        <f>IF(L91="",IF(N91="","-",N91),L91)</f>
        <v>-</v>
      </c>
      <c r="O95" s="43" t="str">
        <f>IF(O91="","-",O91)</f>
        <v>-</v>
      </c>
      <c r="P95" s="43" t="str">
        <f>IF(O91="",IF(P91="","-",P91),O91)</f>
        <v>-</v>
      </c>
      <c r="Q95" s="43" t="str">
        <f>IF(O91="",IF(Q91="","-",Q91),O91)</f>
        <v>-</v>
      </c>
      <c r="R95" s="28">
        <f t="shared" si="216"/>
        <v>1</v>
      </c>
      <c r="S95" s="28">
        <f t="shared" si="217"/>
        <v>1</v>
      </c>
      <c r="T95" s="28" t="str">
        <f t="shared" si="218"/>
        <v>-</v>
      </c>
      <c r="U95" s="28" t="str">
        <f t="shared" si="200"/>
        <v>-</v>
      </c>
      <c r="V95" s="28" t="str">
        <f t="shared" si="201"/>
        <v>-</v>
      </c>
      <c r="W95" s="28" t="str">
        <f t="shared" si="202"/>
        <v>-</v>
      </c>
      <c r="X95" s="28" t="str">
        <f t="shared" si="203"/>
        <v>-</v>
      </c>
      <c r="Y95" s="28" t="str">
        <f t="shared" si="219"/>
        <v>-</v>
      </c>
      <c r="Z95" s="29" t="str">
        <f t="shared" si="204"/>
        <v>-</v>
      </c>
      <c r="AA95" s="29" t="str">
        <f t="shared" si="205"/>
        <v>-</v>
      </c>
      <c r="AB95" s="29" t="str">
        <f t="shared" si="206"/>
        <v>-</v>
      </c>
      <c r="AC95" s="29" t="str">
        <f t="shared" si="207"/>
        <v>-</v>
      </c>
      <c r="AD95" s="29" t="str">
        <f t="shared" si="208"/>
        <v>-</v>
      </c>
      <c r="AE95" s="40" t="str">
        <f t="shared" si="220"/>
        <v>-</v>
      </c>
      <c r="AF95" s="29" t="str">
        <f t="shared" si="209"/>
        <v>-</v>
      </c>
      <c r="AG95" s="29" t="str">
        <f t="shared" si="210"/>
        <v>-</v>
      </c>
      <c r="AH95" s="29" t="str">
        <f t="shared" si="211"/>
        <v>-</v>
      </c>
      <c r="AI95" s="29" t="str">
        <f t="shared" si="212"/>
        <v>-</v>
      </c>
      <c r="AJ95" s="29" t="str">
        <f t="shared" si="213"/>
        <v>-</v>
      </c>
      <c r="AK95" s="40" t="str">
        <f t="shared" si="221"/>
        <v>-</v>
      </c>
    </row>
    <row r="96" spans="6:37" x14ac:dyDescent="0.25">
      <c r="F96" s="83"/>
      <c r="G96" s="30">
        <v>5</v>
      </c>
      <c r="H96" s="16" t="str">
        <f t="shared" si="214"/>
        <v/>
      </c>
      <c r="I96" s="31" t="str">
        <f t="shared" si="215"/>
        <v>-</v>
      </c>
      <c r="J96" s="43" t="str">
        <f t="shared" si="198"/>
        <v>-</v>
      </c>
      <c r="K96" s="43" t="str">
        <f t="shared" si="199"/>
        <v>-</v>
      </c>
      <c r="L96" s="43" t="str">
        <f>IF(L91="","-",L91)</f>
        <v>-</v>
      </c>
      <c r="M96" s="43" t="str">
        <f>IF(L91="",IF(M91="","-",M91),L91)</f>
        <v>-</v>
      </c>
      <c r="N96" s="43" t="str">
        <f>IF(L91="",IF(N91="","-",N91),L91)</f>
        <v>-</v>
      </c>
      <c r="O96" s="43" t="str">
        <f>IF(O91="","-",O91)</f>
        <v>-</v>
      </c>
      <c r="P96" s="43" t="str">
        <f>IF(O91="",IF(P91="","-",P91),O91)</f>
        <v>-</v>
      </c>
      <c r="Q96" s="43" t="str">
        <f>IF(O91="",IF(Q91="","-",Q91),O91)</f>
        <v>-</v>
      </c>
      <c r="R96" s="28">
        <f t="shared" si="216"/>
        <v>1</v>
      </c>
      <c r="S96" s="28">
        <f t="shared" si="217"/>
        <v>1</v>
      </c>
      <c r="T96" s="28" t="str">
        <f t="shared" si="218"/>
        <v>-</v>
      </c>
      <c r="U96" s="28" t="str">
        <f t="shared" si="200"/>
        <v>-</v>
      </c>
      <c r="V96" s="28" t="str">
        <f t="shared" si="201"/>
        <v>-</v>
      </c>
      <c r="W96" s="28" t="str">
        <f t="shared" si="202"/>
        <v>-</v>
      </c>
      <c r="X96" s="28" t="str">
        <f t="shared" si="203"/>
        <v>-</v>
      </c>
      <c r="Y96" s="28" t="str">
        <f t="shared" si="219"/>
        <v>-</v>
      </c>
      <c r="Z96" s="29" t="str">
        <f t="shared" si="204"/>
        <v>-</v>
      </c>
      <c r="AA96" s="29" t="str">
        <f t="shared" si="205"/>
        <v>-</v>
      </c>
      <c r="AB96" s="29" t="str">
        <f t="shared" si="206"/>
        <v>-</v>
      </c>
      <c r="AC96" s="29" t="str">
        <f t="shared" si="207"/>
        <v>-</v>
      </c>
      <c r="AD96" s="29" t="str">
        <f t="shared" si="208"/>
        <v>-</v>
      </c>
      <c r="AE96" s="40" t="str">
        <f t="shared" si="220"/>
        <v>-</v>
      </c>
      <c r="AF96" s="29" t="str">
        <f t="shared" si="209"/>
        <v>-</v>
      </c>
      <c r="AG96" s="29" t="str">
        <f t="shared" si="210"/>
        <v>-</v>
      </c>
      <c r="AH96" s="29" t="str">
        <f t="shared" si="211"/>
        <v>-</v>
      </c>
      <c r="AI96" s="29" t="str">
        <f t="shared" si="212"/>
        <v>-</v>
      </c>
      <c r="AJ96" s="29" t="str">
        <f t="shared" si="213"/>
        <v>-</v>
      </c>
      <c r="AK96" s="40" t="str">
        <f t="shared" si="221"/>
        <v>-</v>
      </c>
    </row>
    <row r="97" spans="6:37" x14ac:dyDescent="0.25">
      <c r="F97" s="83"/>
      <c r="G97" s="30">
        <v>6</v>
      </c>
      <c r="H97" s="16" t="str">
        <f t="shared" si="214"/>
        <v/>
      </c>
      <c r="I97" s="31" t="str">
        <f t="shared" si="215"/>
        <v>-</v>
      </c>
      <c r="J97" s="43" t="str">
        <f t="shared" si="198"/>
        <v>-</v>
      </c>
      <c r="K97" s="43" t="str">
        <f t="shared" si="199"/>
        <v>-</v>
      </c>
      <c r="L97" s="43" t="str">
        <f>IF(L91="","-",L91)</f>
        <v>-</v>
      </c>
      <c r="M97" s="43" t="str">
        <f>IF(L91="",IF(M91="","-",M91),L91)</f>
        <v>-</v>
      </c>
      <c r="N97" s="43" t="str">
        <f>IF(L91="",IF(N91="","-",N91),L91)</f>
        <v>-</v>
      </c>
      <c r="O97" s="43" t="str">
        <f>IF(O91="","-",O91)</f>
        <v>-</v>
      </c>
      <c r="P97" s="43" t="str">
        <f>IF(O91="",IF(P91="","-",P91),O91)</f>
        <v>-</v>
      </c>
      <c r="Q97" s="43" t="str">
        <f>IF(O91="",IF(Q91="","-",Q91),O91)</f>
        <v>-</v>
      </c>
      <c r="R97" s="28">
        <f t="shared" si="216"/>
        <v>1</v>
      </c>
      <c r="S97" s="28">
        <f t="shared" si="217"/>
        <v>1</v>
      </c>
      <c r="T97" s="28" t="str">
        <f t="shared" si="218"/>
        <v>-</v>
      </c>
      <c r="U97" s="28" t="str">
        <f t="shared" si="200"/>
        <v>-</v>
      </c>
      <c r="V97" s="28" t="str">
        <f t="shared" si="201"/>
        <v>-</v>
      </c>
      <c r="W97" s="28" t="str">
        <f t="shared" si="202"/>
        <v>-</v>
      </c>
      <c r="X97" s="28" t="str">
        <f t="shared" si="203"/>
        <v>-</v>
      </c>
      <c r="Y97" s="28" t="str">
        <f t="shared" si="219"/>
        <v>-</v>
      </c>
      <c r="Z97" s="29" t="str">
        <f t="shared" si="204"/>
        <v>-</v>
      </c>
      <c r="AA97" s="29" t="str">
        <f t="shared" si="205"/>
        <v>-</v>
      </c>
      <c r="AB97" s="29" t="str">
        <f t="shared" si="206"/>
        <v>-</v>
      </c>
      <c r="AC97" s="29" t="str">
        <f t="shared" si="207"/>
        <v>-</v>
      </c>
      <c r="AD97" s="29" t="str">
        <f t="shared" si="208"/>
        <v>-</v>
      </c>
      <c r="AE97" s="40" t="str">
        <f t="shared" si="220"/>
        <v>-</v>
      </c>
      <c r="AF97" s="29" t="str">
        <f t="shared" si="209"/>
        <v>-</v>
      </c>
      <c r="AG97" s="29" t="str">
        <f t="shared" si="210"/>
        <v>-</v>
      </c>
      <c r="AH97" s="29" t="str">
        <f t="shared" si="211"/>
        <v>-</v>
      </c>
      <c r="AI97" s="29" t="str">
        <f t="shared" si="212"/>
        <v>-</v>
      </c>
      <c r="AJ97" s="29" t="str">
        <f t="shared" si="213"/>
        <v>-</v>
      </c>
      <c r="AK97" s="40" t="str">
        <f t="shared" si="221"/>
        <v>-</v>
      </c>
    </row>
    <row r="98" spans="6:37" x14ac:dyDescent="0.25">
      <c r="F98" s="83"/>
      <c r="G98" s="30">
        <v>7</v>
      </c>
      <c r="H98" s="16" t="str">
        <f t="shared" si="214"/>
        <v/>
      </c>
      <c r="I98" s="31" t="str">
        <f t="shared" si="215"/>
        <v>-</v>
      </c>
      <c r="J98" s="43" t="str">
        <f t="shared" si="198"/>
        <v>-</v>
      </c>
      <c r="K98" s="43" t="str">
        <f t="shared" si="199"/>
        <v>-</v>
      </c>
      <c r="L98" s="43" t="str">
        <f>IF(L91="","-",L91)</f>
        <v>-</v>
      </c>
      <c r="M98" s="43" t="str">
        <f>IF(L91="",IF(M91="","-",M91),L91)</f>
        <v>-</v>
      </c>
      <c r="N98" s="43" t="str">
        <f>IF(L91="",IF(N91="","-",N91),L91)</f>
        <v>-</v>
      </c>
      <c r="O98" s="43" t="str">
        <f>IF(O91="","-",O91)</f>
        <v>-</v>
      </c>
      <c r="P98" s="43" t="str">
        <f>IF(O91="",IF(P91="","-",P91),O91)</f>
        <v>-</v>
      </c>
      <c r="Q98" s="43" t="str">
        <f>IF(O91="",IF(Q91="","-",Q91),O91)</f>
        <v>-</v>
      </c>
      <c r="R98" s="28">
        <f t="shared" si="216"/>
        <v>1</v>
      </c>
      <c r="S98" s="28">
        <f t="shared" si="217"/>
        <v>1</v>
      </c>
      <c r="T98" s="28" t="str">
        <f t="shared" si="218"/>
        <v>-</v>
      </c>
      <c r="U98" s="28" t="str">
        <f t="shared" si="200"/>
        <v>-</v>
      </c>
      <c r="V98" s="28" t="str">
        <f t="shared" si="201"/>
        <v>-</v>
      </c>
      <c r="W98" s="28" t="str">
        <f t="shared" si="202"/>
        <v>-</v>
      </c>
      <c r="X98" s="28" t="str">
        <f t="shared" si="203"/>
        <v>-</v>
      </c>
      <c r="Y98" s="28" t="str">
        <f t="shared" si="219"/>
        <v>-</v>
      </c>
      <c r="Z98" s="29" t="str">
        <f t="shared" si="204"/>
        <v>-</v>
      </c>
      <c r="AA98" s="29" t="str">
        <f t="shared" si="205"/>
        <v>-</v>
      </c>
      <c r="AB98" s="29" t="str">
        <f t="shared" si="206"/>
        <v>-</v>
      </c>
      <c r="AC98" s="29" t="str">
        <f t="shared" si="207"/>
        <v>-</v>
      </c>
      <c r="AD98" s="29" t="str">
        <f t="shared" si="208"/>
        <v>-</v>
      </c>
      <c r="AE98" s="40" t="str">
        <f t="shared" si="220"/>
        <v>-</v>
      </c>
      <c r="AF98" s="29" t="str">
        <f t="shared" si="209"/>
        <v>-</v>
      </c>
      <c r="AG98" s="29" t="str">
        <f t="shared" si="210"/>
        <v>-</v>
      </c>
      <c r="AH98" s="29" t="str">
        <f t="shared" si="211"/>
        <v>-</v>
      </c>
      <c r="AI98" s="29" t="str">
        <f t="shared" si="212"/>
        <v>-</v>
      </c>
      <c r="AJ98" s="29" t="str">
        <f t="shared" si="213"/>
        <v>-</v>
      </c>
      <c r="AK98" s="40" t="str">
        <f t="shared" si="221"/>
        <v>-</v>
      </c>
    </row>
    <row r="99" spans="6:37" x14ac:dyDescent="0.25">
      <c r="F99" s="83"/>
      <c r="G99" s="30">
        <v>8</v>
      </c>
      <c r="H99" s="16" t="str">
        <f t="shared" si="214"/>
        <v/>
      </c>
      <c r="I99" s="31" t="str">
        <f t="shared" si="215"/>
        <v>-</v>
      </c>
      <c r="J99" s="43" t="str">
        <f t="shared" si="198"/>
        <v>-</v>
      </c>
      <c r="K99" s="43" t="str">
        <f t="shared" si="199"/>
        <v>-</v>
      </c>
      <c r="L99" s="43" t="str">
        <f>IF(L91="","-",L91)</f>
        <v>-</v>
      </c>
      <c r="M99" s="43" t="str">
        <f>IF(L91="",IF(M91="","-",M91),L91)</f>
        <v>-</v>
      </c>
      <c r="N99" s="43" t="str">
        <f>IF(L91="",IF(N91="","-",N91),L91)</f>
        <v>-</v>
      </c>
      <c r="O99" s="43" t="str">
        <f>IF(O91="","-",O91)</f>
        <v>-</v>
      </c>
      <c r="P99" s="43" t="str">
        <f>IF(O91="",IF(P91="","-",P91),O91)</f>
        <v>-</v>
      </c>
      <c r="Q99" s="43" t="str">
        <f>IF(O91="",IF(Q91="","-",Q91),O91)</f>
        <v>-</v>
      </c>
      <c r="R99" s="28">
        <f t="shared" si="216"/>
        <v>1</v>
      </c>
      <c r="S99" s="28">
        <f t="shared" si="217"/>
        <v>1</v>
      </c>
      <c r="T99" s="28" t="str">
        <f t="shared" si="218"/>
        <v>-</v>
      </c>
      <c r="U99" s="28" t="str">
        <f t="shared" si="200"/>
        <v>-</v>
      </c>
      <c r="V99" s="28" t="str">
        <f t="shared" si="201"/>
        <v>-</v>
      </c>
      <c r="W99" s="28" t="str">
        <f t="shared" si="202"/>
        <v>-</v>
      </c>
      <c r="X99" s="28" t="str">
        <f t="shared" si="203"/>
        <v>-</v>
      </c>
      <c r="Y99" s="28" t="str">
        <f t="shared" si="219"/>
        <v>-</v>
      </c>
      <c r="Z99" s="29" t="str">
        <f t="shared" si="204"/>
        <v>-</v>
      </c>
      <c r="AA99" s="29" t="str">
        <f t="shared" si="205"/>
        <v>-</v>
      </c>
      <c r="AB99" s="29" t="str">
        <f t="shared" si="206"/>
        <v>-</v>
      </c>
      <c r="AC99" s="29" t="str">
        <f t="shared" si="207"/>
        <v>-</v>
      </c>
      <c r="AD99" s="29" t="str">
        <f t="shared" si="208"/>
        <v>-</v>
      </c>
      <c r="AE99" s="40" t="str">
        <f t="shared" si="220"/>
        <v>-</v>
      </c>
      <c r="AF99" s="29" t="str">
        <f t="shared" si="209"/>
        <v>-</v>
      </c>
      <c r="AG99" s="29" t="str">
        <f t="shared" si="210"/>
        <v>-</v>
      </c>
      <c r="AH99" s="29" t="str">
        <f t="shared" si="211"/>
        <v>-</v>
      </c>
      <c r="AI99" s="29" t="str">
        <f t="shared" si="212"/>
        <v>-</v>
      </c>
      <c r="AJ99" s="29" t="str">
        <f t="shared" si="213"/>
        <v>-</v>
      </c>
      <c r="AK99" s="40" t="str">
        <f t="shared" si="221"/>
        <v>-</v>
      </c>
    </row>
    <row r="100" spans="6:37" x14ac:dyDescent="0.25">
      <c r="F100" s="83"/>
      <c r="G100" s="30">
        <v>9</v>
      </c>
      <c r="H100" s="16" t="str">
        <f t="shared" si="214"/>
        <v/>
      </c>
      <c r="I100" s="31" t="str">
        <f t="shared" si="215"/>
        <v>-</v>
      </c>
      <c r="J100" s="43" t="str">
        <f t="shared" si="198"/>
        <v>-</v>
      </c>
      <c r="K100" s="43" t="str">
        <f t="shared" si="199"/>
        <v>-</v>
      </c>
      <c r="L100" s="43" t="str">
        <f>IF(L91="","-",L91)</f>
        <v>-</v>
      </c>
      <c r="M100" s="43" t="str">
        <f>IF(L91="",IF(M91="","-",M91),L91)</f>
        <v>-</v>
      </c>
      <c r="N100" s="43" t="str">
        <f>IF(L91="",IF(N91="","-",N91),L91)</f>
        <v>-</v>
      </c>
      <c r="O100" s="43" t="str">
        <f>IF(O91="","-",O91)</f>
        <v>-</v>
      </c>
      <c r="P100" s="43" t="str">
        <f>IF(O91="",IF(P91="","-",P91),O91)</f>
        <v>-</v>
      </c>
      <c r="Q100" s="43" t="str">
        <f>IF(O91="",IF(Q91="","-",Q91),O91)</f>
        <v>-</v>
      </c>
      <c r="R100" s="28">
        <f t="shared" si="216"/>
        <v>1</v>
      </c>
      <c r="S100" s="28">
        <f t="shared" si="217"/>
        <v>1</v>
      </c>
      <c r="T100" s="28" t="str">
        <f t="shared" si="218"/>
        <v>-</v>
      </c>
      <c r="U100" s="28" t="str">
        <f t="shared" si="200"/>
        <v>-</v>
      </c>
      <c r="V100" s="28" t="str">
        <f t="shared" si="201"/>
        <v>-</v>
      </c>
      <c r="W100" s="28" t="str">
        <f t="shared" si="202"/>
        <v>-</v>
      </c>
      <c r="X100" s="28" t="str">
        <f t="shared" si="203"/>
        <v>-</v>
      </c>
      <c r="Y100" s="28" t="str">
        <f t="shared" si="219"/>
        <v>-</v>
      </c>
      <c r="Z100" s="29" t="str">
        <f t="shared" si="204"/>
        <v>-</v>
      </c>
      <c r="AA100" s="29" t="str">
        <f t="shared" si="205"/>
        <v>-</v>
      </c>
      <c r="AB100" s="29" t="str">
        <f t="shared" si="206"/>
        <v>-</v>
      </c>
      <c r="AC100" s="29" t="str">
        <f t="shared" si="207"/>
        <v>-</v>
      </c>
      <c r="AD100" s="29" t="str">
        <f t="shared" si="208"/>
        <v>-</v>
      </c>
      <c r="AE100" s="40" t="str">
        <f t="shared" si="220"/>
        <v>-</v>
      </c>
      <c r="AF100" s="29" t="str">
        <f t="shared" si="209"/>
        <v>-</v>
      </c>
      <c r="AG100" s="29" t="str">
        <f t="shared" si="210"/>
        <v>-</v>
      </c>
      <c r="AH100" s="29" t="str">
        <f t="shared" si="211"/>
        <v>-</v>
      </c>
      <c r="AI100" s="29" t="str">
        <f t="shared" si="212"/>
        <v>-</v>
      </c>
      <c r="AJ100" s="29" t="str">
        <f t="shared" si="213"/>
        <v>-</v>
      </c>
      <c r="AK100" s="40" t="str">
        <f t="shared" si="221"/>
        <v>-</v>
      </c>
    </row>
    <row r="101" spans="6:37" ht="15.75" thickBot="1" x14ac:dyDescent="0.3">
      <c r="F101" s="83"/>
      <c r="G101" s="34">
        <v>10</v>
      </c>
      <c r="H101" s="35" t="str">
        <f t="shared" si="214"/>
        <v/>
      </c>
      <c r="I101" s="36" t="str">
        <f t="shared" si="215"/>
        <v>-</v>
      </c>
      <c r="J101" s="44" t="str">
        <f t="shared" si="198"/>
        <v>-</v>
      </c>
      <c r="K101" s="44" t="str">
        <f t="shared" si="199"/>
        <v>-</v>
      </c>
      <c r="L101" s="44" t="str">
        <f>IF(L91="","-",L91)</f>
        <v>-</v>
      </c>
      <c r="M101" s="44" t="str">
        <f>IF(L91="",IF(M91="","-",M91),L91)</f>
        <v>-</v>
      </c>
      <c r="N101" s="44" t="str">
        <f>IF(L91="",IF(N91="","-",N91),L91)</f>
        <v>-</v>
      </c>
      <c r="O101" s="44" t="str">
        <f>IF(O91="","-",O91)</f>
        <v>-</v>
      </c>
      <c r="P101" s="44" t="str">
        <f>IF(O91="",IF(P91="","-",P91),O91)</f>
        <v>-</v>
      </c>
      <c r="Q101" s="44" t="str">
        <f>IF(O91="",IF(Q91="","-",Q91),O91)</f>
        <v>-</v>
      </c>
      <c r="R101" s="28">
        <f t="shared" si="216"/>
        <v>1</v>
      </c>
      <c r="S101" s="28">
        <f t="shared" si="217"/>
        <v>1</v>
      </c>
      <c r="T101" s="28" t="str">
        <f t="shared" si="218"/>
        <v>-</v>
      </c>
      <c r="U101" s="28" t="str">
        <f t="shared" si="200"/>
        <v>-</v>
      </c>
      <c r="V101" s="28" t="str">
        <f t="shared" si="201"/>
        <v>-</v>
      </c>
      <c r="W101" s="28" t="str">
        <f t="shared" si="202"/>
        <v>-</v>
      </c>
      <c r="X101" s="28" t="str">
        <f t="shared" si="203"/>
        <v>-</v>
      </c>
      <c r="Y101" s="28" t="str">
        <f t="shared" si="219"/>
        <v>-</v>
      </c>
      <c r="Z101" s="29" t="str">
        <f t="shared" si="204"/>
        <v>-</v>
      </c>
      <c r="AA101" s="29" t="str">
        <f t="shared" si="205"/>
        <v>-</v>
      </c>
      <c r="AB101" s="29" t="str">
        <f t="shared" si="206"/>
        <v>-</v>
      </c>
      <c r="AC101" s="29" t="str">
        <f t="shared" si="207"/>
        <v>-</v>
      </c>
      <c r="AD101" s="29" t="str">
        <f t="shared" si="208"/>
        <v>-</v>
      </c>
      <c r="AE101" s="40" t="str">
        <f t="shared" si="220"/>
        <v>-</v>
      </c>
      <c r="AF101" s="29" t="str">
        <f t="shared" si="209"/>
        <v>-</v>
      </c>
      <c r="AG101" s="29" t="str">
        <f t="shared" si="210"/>
        <v>-</v>
      </c>
      <c r="AH101" s="29" t="str">
        <f t="shared" si="211"/>
        <v>-</v>
      </c>
      <c r="AI101" s="29" t="str">
        <f t="shared" si="212"/>
        <v>-</v>
      </c>
      <c r="AJ101" s="29" t="str">
        <f t="shared" si="213"/>
        <v>-</v>
      </c>
      <c r="AK101" s="40" t="str">
        <f t="shared" si="221"/>
        <v>-</v>
      </c>
    </row>
    <row r="102" spans="6:37" ht="15.75" thickTop="1" x14ac:dyDescent="0.25">
      <c r="F102" s="83"/>
      <c r="G102" s="65" t="s">
        <v>41</v>
      </c>
      <c r="H102" s="66"/>
      <c r="I102" s="37" t="s">
        <v>4</v>
      </c>
      <c r="J102" s="38">
        <f>SUM(J92:J101)</f>
        <v>0</v>
      </c>
      <c r="K102" s="38">
        <f>SUM(K92:K101)</f>
        <v>0</v>
      </c>
      <c r="L102" s="38" t="s">
        <v>4</v>
      </c>
      <c r="M102" s="38" t="s">
        <v>4</v>
      </c>
      <c r="N102" s="38" t="s">
        <v>4</v>
      </c>
      <c r="O102" s="38" t="s">
        <v>4</v>
      </c>
      <c r="P102" s="38" t="s">
        <v>4</v>
      </c>
      <c r="Q102" s="38" t="s">
        <v>4</v>
      </c>
      <c r="R102" s="37" t="s">
        <v>4</v>
      </c>
      <c r="S102" s="37" t="s">
        <v>4</v>
      </c>
      <c r="T102" s="38">
        <f>SUM(T92:T101)</f>
        <v>0</v>
      </c>
      <c r="U102" s="38">
        <f t="shared" ref="U102" si="222">SUM(U92:U101)</f>
        <v>0</v>
      </c>
      <c r="V102" s="38">
        <f t="shared" ref="V102" si="223">SUM(V92:V101)</f>
        <v>0</v>
      </c>
      <c r="W102" s="38">
        <f t="shared" ref="W102" si="224">SUM(W92:W101)</f>
        <v>0</v>
      </c>
      <c r="X102" s="38">
        <f t="shared" ref="X102" si="225">SUM(X92:X101)</f>
        <v>0</v>
      </c>
      <c r="Y102" s="38">
        <f t="shared" ref="Y102" si="226">SUM(Y92:Y101)</f>
        <v>0</v>
      </c>
      <c r="Z102" s="46">
        <f t="shared" ref="Z102" si="227">SUM(Z92:Z101)</f>
        <v>0</v>
      </c>
      <c r="AA102" s="46">
        <f t="shared" ref="AA102" si="228">SUM(AA92:AA101)</f>
        <v>0</v>
      </c>
      <c r="AB102" s="46">
        <f t="shared" ref="AB102" si="229">SUM(AB92:AB101)</f>
        <v>0</v>
      </c>
      <c r="AC102" s="46">
        <f t="shared" ref="AC102" si="230">SUM(AC92:AC101)</f>
        <v>0</v>
      </c>
      <c r="AD102" s="46">
        <f t="shared" ref="AD102" si="231">SUM(AD92:AD101)</f>
        <v>0</v>
      </c>
      <c r="AE102" s="46">
        <f t="shared" ref="AE102" si="232">SUM(AE92:AE101)</f>
        <v>0</v>
      </c>
      <c r="AF102" s="46">
        <f>SUM(AF92:AF101)</f>
        <v>0</v>
      </c>
      <c r="AG102" s="46">
        <f t="shared" ref="AG102" si="233">SUM(AG92:AG101)</f>
        <v>0</v>
      </c>
      <c r="AH102" s="46">
        <f t="shared" ref="AH102" si="234">SUM(AH92:AH101)</f>
        <v>0</v>
      </c>
      <c r="AI102" s="46">
        <f t="shared" ref="AI102" si="235">SUM(AI92:AI101)</f>
        <v>0</v>
      </c>
      <c r="AJ102" s="46">
        <f t="shared" ref="AJ102" si="236">SUM(AJ92:AJ101)</f>
        <v>0</v>
      </c>
      <c r="AK102" s="46">
        <f t="shared" ref="AK102" si="237">SUM(AK92:AK101)</f>
        <v>0</v>
      </c>
    </row>
  </sheetData>
  <sheetProtection sheet="1" objects="1" scenarios="1"/>
  <mergeCells count="159">
    <mergeCell ref="O5:P5"/>
    <mergeCell ref="O6:P6"/>
    <mergeCell ref="G87:H87"/>
    <mergeCell ref="L14:N14"/>
    <mergeCell ref="L29:N29"/>
    <mergeCell ref="F44:F57"/>
    <mergeCell ref="L44:N44"/>
    <mergeCell ref="M8:N8"/>
    <mergeCell ref="M9:N9"/>
    <mergeCell ref="F59:F72"/>
    <mergeCell ref="L59:N59"/>
    <mergeCell ref="F74:F87"/>
    <mergeCell ref="G6:H6"/>
    <mergeCell ref="G7:H7"/>
    <mergeCell ref="G8:H8"/>
    <mergeCell ref="G9:H9"/>
    <mergeCell ref="G10:H10"/>
    <mergeCell ref="J14:K14"/>
    <mergeCell ref="J29:K29"/>
    <mergeCell ref="G27:H27"/>
    <mergeCell ref="G42:H42"/>
    <mergeCell ref="G44:G46"/>
    <mergeCell ref="H44:H46"/>
    <mergeCell ref="I44:I46"/>
    <mergeCell ref="G3:H4"/>
    <mergeCell ref="G5:H5"/>
    <mergeCell ref="F3:F4"/>
    <mergeCell ref="F1:X2"/>
    <mergeCell ref="F12:AK13"/>
    <mergeCell ref="Q3:R4"/>
    <mergeCell ref="Q5:R5"/>
    <mergeCell ref="Q6:R6"/>
    <mergeCell ref="Q7:R7"/>
    <mergeCell ref="Q8:R8"/>
    <mergeCell ref="Q9:R9"/>
    <mergeCell ref="Q10:R10"/>
    <mergeCell ref="M3:N3"/>
    <mergeCell ref="M4:N4"/>
    <mergeCell ref="O4:P4"/>
    <mergeCell ref="O3:P3"/>
    <mergeCell ref="M5:N5"/>
    <mergeCell ref="M6:N6"/>
    <mergeCell ref="M7:N7"/>
    <mergeCell ref="S3:X3"/>
    <mergeCell ref="I3:J4"/>
    <mergeCell ref="K3:L4"/>
    <mergeCell ref="U5:V5"/>
    <mergeCell ref="W5:X5"/>
    <mergeCell ref="I59:I61"/>
    <mergeCell ref="J59:K59"/>
    <mergeCell ref="J60:K60"/>
    <mergeCell ref="J44:K44"/>
    <mergeCell ref="G57:H57"/>
    <mergeCell ref="I29:I31"/>
    <mergeCell ref="D20:D21"/>
    <mergeCell ref="G102:H102"/>
    <mergeCell ref="F89:F102"/>
    <mergeCell ref="G89:G91"/>
    <mergeCell ref="H89:H91"/>
    <mergeCell ref="I89:I91"/>
    <mergeCell ref="J89:K89"/>
    <mergeCell ref="B46:D48"/>
    <mergeCell ref="O7:P7"/>
    <mergeCell ref="O8:P8"/>
    <mergeCell ref="O9:P9"/>
    <mergeCell ref="O10:P10"/>
    <mergeCell ref="M10:N10"/>
    <mergeCell ref="B1:D2"/>
    <mergeCell ref="B32:D33"/>
    <mergeCell ref="B17:D18"/>
    <mergeCell ref="B10:D11"/>
    <mergeCell ref="F14:F27"/>
    <mergeCell ref="I14:I16"/>
    <mergeCell ref="G14:G16"/>
    <mergeCell ref="H14:H16"/>
    <mergeCell ref="C3:D3"/>
    <mergeCell ref="C4:D4"/>
    <mergeCell ref="C5:D5"/>
    <mergeCell ref="C6:D6"/>
    <mergeCell ref="C7:D7"/>
    <mergeCell ref="C8:D8"/>
    <mergeCell ref="F29:F42"/>
    <mergeCell ref="G29:G31"/>
    <mergeCell ref="H29:H31"/>
    <mergeCell ref="J15:K15"/>
    <mergeCell ref="J30:K30"/>
    <mergeCell ref="I5:J5"/>
    <mergeCell ref="I6:J6"/>
    <mergeCell ref="I7:J7"/>
    <mergeCell ref="I8:J8"/>
    <mergeCell ref="I9:J9"/>
    <mergeCell ref="I10:J10"/>
    <mergeCell ref="K5:L5"/>
    <mergeCell ref="K6:L6"/>
    <mergeCell ref="K7:L7"/>
    <mergeCell ref="K8:L8"/>
    <mergeCell ref="K9:L9"/>
    <mergeCell ref="K10:L10"/>
    <mergeCell ref="AF44:AK45"/>
    <mergeCell ref="S4:T4"/>
    <mergeCell ref="U4:V4"/>
    <mergeCell ref="W4:X4"/>
    <mergeCell ref="Z14:AE15"/>
    <mergeCell ref="AF14:AK15"/>
    <mergeCell ref="U8:V8"/>
    <mergeCell ref="W8:X8"/>
    <mergeCell ref="U7:V7"/>
    <mergeCell ref="W7:X7"/>
    <mergeCell ref="S8:T8"/>
    <mergeCell ref="S9:T9"/>
    <mergeCell ref="R44:S45"/>
    <mergeCell ref="T44:Y45"/>
    <mergeCell ref="S7:T7"/>
    <mergeCell ref="T29:Y30"/>
    <mergeCell ref="Z29:AE30"/>
    <mergeCell ref="AF29:AK30"/>
    <mergeCell ref="Z44:AE45"/>
    <mergeCell ref="S6:T6"/>
    <mergeCell ref="U6:V6"/>
    <mergeCell ref="W6:X6"/>
    <mergeCell ref="S5:T5"/>
    <mergeCell ref="T14:Y15"/>
    <mergeCell ref="U9:V9"/>
    <mergeCell ref="W9:X9"/>
    <mergeCell ref="U10:V10"/>
    <mergeCell ref="W10:X10"/>
    <mergeCell ref="R59:S60"/>
    <mergeCell ref="O59:Q59"/>
    <mergeCell ref="G72:H72"/>
    <mergeCell ref="T59:Y60"/>
    <mergeCell ref="T89:Y90"/>
    <mergeCell ref="J75:K75"/>
    <mergeCell ref="J90:K90"/>
    <mergeCell ref="G74:G76"/>
    <mergeCell ref="H74:H76"/>
    <mergeCell ref="I74:I76"/>
    <mergeCell ref="T74:Y75"/>
    <mergeCell ref="O29:Q29"/>
    <mergeCell ref="R29:S30"/>
    <mergeCell ref="O44:Q44"/>
    <mergeCell ref="R14:S15"/>
    <mergeCell ref="O14:Q14"/>
    <mergeCell ref="S10:T10"/>
    <mergeCell ref="J45:K45"/>
    <mergeCell ref="G59:G61"/>
    <mergeCell ref="H59:H61"/>
    <mergeCell ref="Z59:AE60"/>
    <mergeCell ref="AF59:AK60"/>
    <mergeCell ref="Z89:AE90"/>
    <mergeCell ref="J74:K74"/>
    <mergeCell ref="L74:N74"/>
    <mergeCell ref="O74:Q74"/>
    <mergeCell ref="R74:S75"/>
    <mergeCell ref="L89:N89"/>
    <mergeCell ref="O89:Q89"/>
    <mergeCell ref="R89:S90"/>
    <mergeCell ref="AF89:AK90"/>
    <mergeCell ref="Z74:AE75"/>
    <mergeCell ref="AF74:AK75"/>
  </mergeCells>
  <conditionalFormatting sqref="C3:D8">
    <cfRule type="expression" dxfId="1" priority="55">
      <formula>IF(C3="",TRUE,FALSE)</formula>
    </cfRule>
  </conditionalFormatting>
  <conditionalFormatting sqref="D14:D15 C20:D20 C24:C28 C21">
    <cfRule type="expression" dxfId="0" priority="10">
      <formula>IF(#REF!="Method 1", TRUE, FALSE)</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4C14F-FE9D-4183-990F-593B443CFA60}">
  <dimension ref="A1:N41"/>
  <sheetViews>
    <sheetView showGridLines="0" workbookViewId="0">
      <selection activeCell="P8" sqref="P8"/>
    </sheetView>
  </sheetViews>
  <sheetFormatPr defaultRowHeight="15" x14ac:dyDescent="0.25"/>
  <cols>
    <col min="1" max="3" width="3.5703125" customWidth="1"/>
    <col min="4" max="4" width="5.7109375" customWidth="1"/>
    <col min="13" max="13" width="12.28515625" customWidth="1"/>
    <col min="14" max="14" width="9.140625" style="51"/>
  </cols>
  <sheetData>
    <row r="1" spans="1:13" x14ac:dyDescent="0.25">
      <c r="A1" t="s">
        <v>127</v>
      </c>
    </row>
    <row r="3" spans="1:13" ht="49.5" customHeight="1" x14ac:dyDescent="0.25">
      <c r="B3" s="49" t="s">
        <v>100</v>
      </c>
      <c r="C3" s="61" t="s">
        <v>101</v>
      </c>
      <c r="D3" s="61"/>
      <c r="E3" s="61"/>
      <c r="F3" s="61"/>
      <c r="G3" s="61"/>
      <c r="H3" s="61"/>
      <c r="I3" s="61"/>
      <c r="J3" s="61"/>
      <c r="K3" s="61"/>
      <c r="L3" s="61"/>
      <c r="M3" s="61"/>
    </row>
    <row r="4" spans="1:13" ht="63.75" customHeight="1" x14ac:dyDescent="0.25">
      <c r="B4" s="49" t="s">
        <v>102</v>
      </c>
      <c r="C4" s="61" t="s">
        <v>124</v>
      </c>
      <c r="D4" s="61"/>
      <c r="E4" s="61"/>
      <c r="F4" s="61"/>
      <c r="G4" s="61"/>
      <c r="H4" s="61"/>
      <c r="I4" s="61"/>
      <c r="J4" s="61"/>
      <c r="K4" s="61"/>
      <c r="L4" s="61"/>
      <c r="M4" s="61"/>
    </row>
    <row r="5" spans="1:13" x14ac:dyDescent="0.25">
      <c r="C5" t="s">
        <v>105</v>
      </c>
      <c r="D5" t="s">
        <v>104</v>
      </c>
    </row>
    <row r="6" spans="1:13" ht="24" customHeight="1" x14ac:dyDescent="0.25">
      <c r="D6" t="s">
        <v>103</v>
      </c>
    </row>
    <row r="7" spans="1:13" x14ac:dyDescent="0.25">
      <c r="E7" t="s">
        <v>109</v>
      </c>
    </row>
    <row r="12" spans="1:13" x14ac:dyDescent="0.25">
      <c r="C12" t="s">
        <v>106</v>
      </c>
      <c r="D12" t="s">
        <v>107</v>
      </c>
    </row>
    <row r="13" spans="1:13" x14ac:dyDescent="0.25">
      <c r="D13" t="s">
        <v>108</v>
      </c>
    </row>
    <row r="14" spans="1:13" x14ac:dyDescent="0.25">
      <c r="E14" t="s">
        <v>109</v>
      </c>
    </row>
    <row r="18" spans="3:13" ht="44.25" customHeight="1" x14ac:dyDescent="0.25">
      <c r="C18" s="50" t="s">
        <v>110</v>
      </c>
      <c r="D18" s="61" t="s">
        <v>112</v>
      </c>
      <c r="E18" s="61"/>
      <c r="F18" s="61"/>
      <c r="G18" s="61"/>
      <c r="H18" s="61"/>
      <c r="I18" s="61"/>
      <c r="J18" s="61"/>
      <c r="K18" s="61"/>
      <c r="L18" s="61"/>
      <c r="M18" s="61"/>
    </row>
    <row r="19" spans="3:13" ht="33.75" customHeight="1" x14ac:dyDescent="0.25">
      <c r="D19" t="s">
        <v>111</v>
      </c>
    </row>
    <row r="20" spans="3:13" x14ac:dyDescent="0.25">
      <c r="E20" t="s">
        <v>109</v>
      </c>
    </row>
    <row r="21" spans="3:13" ht="30" customHeight="1" x14ac:dyDescent="0.25"/>
    <row r="24" spans="3:13" x14ac:dyDescent="0.25">
      <c r="C24" t="s">
        <v>113</v>
      </c>
      <c r="D24" t="s">
        <v>114</v>
      </c>
    </row>
    <row r="25" spans="3:13" ht="42.75" customHeight="1" x14ac:dyDescent="0.25">
      <c r="D25" t="s">
        <v>115</v>
      </c>
    </row>
    <row r="26" spans="3:13" x14ac:dyDescent="0.25">
      <c r="E26" t="s">
        <v>109</v>
      </c>
    </row>
    <row r="29" spans="3:13" ht="30" customHeight="1" x14ac:dyDescent="0.25"/>
    <row r="31" spans="3:13" x14ac:dyDescent="0.25">
      <c r="C31" t="s">
        <v>116</v>
      </c>
      <c r="D31" t="s">
        <v>117</v>
      </c>
    </row>
    <row r="32" spans="3:13" ht="33.75" customHeight="1" x14ac:dyDescent="0.25">
      <c r="D32" t="s">
        <v>118</v>
      </c>
    </row>
    <row r="33" spans="2:5" x14ac:dyDescent="0.25">
      <c r="E33" t="s">
        <v>109</v>
      </c>
    </row>
    <row r="37" spans="2:5" x14ac:dyDescent="0.25">
      <c r="B37" t="s">
        <v>119</v>
      </c>
      <c r="C37" t="s">
        <v>120</v>
      </c>
    </row>
    <row r="38" spans="2:5" ht="21" customHeight="1" x14ac:dyDescent="0.25">
      <c r="D38" t="s">
        <v>121</v>
      </c>
    </row>
    <row r="39" spans="2:5" ht="27" customHeight="1" x14ac:dyDescent="0.25">
      <c r="D39" t="s">
        <v>122</v>
      </c>
    </row>
    <row r="40" spans="2:5" ht="28.5" customHeight="1" x14ac:dyDescent="0.25">
      <c r="D40" t="s">
        <v>123</v>
      </c>
    </row>
    <row r="41" spans="2:5" x14ac:dyDescent="0.25">
      <c r="E41" t="s">
        <v>109</v>
      </c>
    </row>
  </sheetData>
  <mergeCells count="3">
    <mergeCell ref="C3:M3"/>
    <mergeCell ref="C4:M4"/>
    <mergeCell ref="D18:M1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F54288C657724180ED1312F00F45E4" ma:contentTypeVersion="1" ma:contentTypeDescription="Create a new document." ma:contentTypeScope="" ma:versionID="497c95b2368c8af117c8dcf77339d23a">
  <xsd:schema xmlns:xsd="http://www.w3.org/2001/XMLSchema" xmlns:xs="http://www.w3.org/2001/XMLSchema" xmlns:p="http://schemas.microsoft.com/office/2006/metadata/properties" xmlns:ns2="a8b72882-1d02-4704-8464-4e9c6e9dc531" targetNamespace="http://schemas.microsoft.com/office/2006/metadata/properties" ma:root="true" ma:fieldsID="bdba2612be67019c42ca9ed5b3324280" ns2:_="">
    <xsd:import namespace="a8b72882-1d02-4704-8464-4e9c6e9dc53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b72882-1d02-4704-8464-4e9c6e9dc531"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6129F75-FD92-43C7-9AD1-A7EC454B11C0}"/>
</file>

<file path=customXml/itemProps2.xml><?xml version="1.0" encoding="utf-8"?>
<ds:datastoreItem xmlns:ds="http://schemas.openxmlformats.org/officeDocument/2006/customXml" ds:itemID="{2439B9DB-0540-48A0-A89E-DEB29A93FB39}"/>
</file>

<file path=customXml/itemProps3.xml><?xml version="1.0" encoding="utf-8"?>
<ds:datastoreItem xmlns:ds="http://schemas.openxmlformats.org/officeDocument/2006/customXml" ds:itemID="{36EEF3CC-0E70-46E1-AD10-7030BE838B3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BC Tool</vt:lpstr>
      <vt:lpstr>EA Calculations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DOTKMS</dc:creator>
  <cp:lastModifiedBy>BRUGMAN JR, DANIEL J</cp:lastModifiedBy>
  <dcterms:created xsi:type="dcterms:W3CDTF">2018-09-11T14:32:32Z</dcterms:created>
  <dcterms:modified xsi:type="dcterms:W3CDTF">2023-06-01T18:09:48Z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0x01010084F54288C657724180ED1312F00F45E4</vt:lpwstr>
  </property>
</Properties>
</file>